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8550" activeTab="0"/>
  </bookViews>
  <sheets>
    <sheet name="League Table" sheetId="1" r:id="rId1"/>
    <sheet name="Match Calendar (by date)" sheetId="2" r:id="rId2"/>
    <sheet name="Match Calendar (by team)" sheetId="3" r:id="rId3"/>
    <sheet name="Results" sheetId="4" state="hidden" r:id="rId4"/>
  </sheets>
  <definedNames/>
  <calcPr fullCalcOnLoad="1"/>
</workbook>
</file>

<file path=xl/sharedStrings.xml><?xml version="1.0" encoding="utf-8"?>
<sst xmlns="http://schemas.openxmlformats.org/spreadsheetml/2006/main" count="338" uniqueCount="253">
  <si>
    <t>S &amp; P</t>
  </si>
  <si>
    <t>Mofos</t>
  </si>
  <si>
    <t>Date</t>
  </si>
  <si>
    <t>Day</t>
  </si>
  <si>
    <t>A3</t>
  </si>
  <si>
    <t>A1</t>
  </si>
  <si>
    <t>Happy Soccer</t>
  </si>
  <si>
    <t>B2</t>
  </si>
  <si>
    <t>B3</t>
  </si>
  <si>
    <t>B1</t>
  </si>
  <si>
    <t>Play</t>
  </si>
  <si>
    <t xml:space="preserve">Win </t>
  </si>
  <si>
    <t>Draw</t>
  </si>
  <si>
    <t>Lose</t>
  </si>
  <si>
    <t>For</t>
  </si>
  <si>
    <t>Against</t>
  </si>
  <si>
    <t>GD</t>
  </si>
  <si>
    <t>Points</t>
  </si>
  <si>
    <t>C2</t>
  </si>
  <si>
    <t>C1</t>
  </si>
  <si>
    <t>Qualifier</t>
  </si>
  <si>
    <t>A2</t>
  </si>
  <si>
    <t>Soccer Mania</t>
  </si>
  <si>
    <t>Youth United</t>
  </si>
  <si>
    <t>Group B - 5 Teams</t>
  </si>
  <si>
    <t>Group C - 5 Teams</t>
  </si>
  <si>
    <t>Year 98</t>
  </si>
  <si>
    <t>D2</t>
  </si>
  <si>
    <t>D3</t>
  </si>
  <si>
    <t>D1</t>
  </si>
  <si>
    <t>How to find you?</t>
  </si>
  <si>
    <t>Vampire</t>
  </si>
  <si>
    <t>Result</t>
  </si>
  <si>
    <t>Qualifying Round</t>
  </si>
  <si>
    <t>D5</t>
  </si>
  <si>
    <t>A5</t>
  </si>
  <si>
    <t>B4</t>
  </si>
  <si>
    <t>A4</t>
  </si>
  <si>
    <t>B5</t>
  </si>
  <si>
    <t>D4</t>
  </si>
  <si>
    <t>Group</t>
  </si>
  <si>
    <t>Time</t>
  </si>
  <si>
    <t>Supervisor</t>
  </si>
  <si>
    <t>Updated</t>
  </si>
  <si>
    <t>C3</t>
  </si>
  <si>
    <t>C4</t>
  </si>
  <si>
    <t>C5</t>
  </si>
  <si>
    <t>12, 34,56</t>
  </si>
  <si>
    <t>2:30 - 3:25 pm</t>
  </si>
  <si>
    <t>3:30 - 4:25 pm</t>
  </si>
  <si>
    <t>4:30 - 5:25 pm</t>
  </si>
  <si>
    <t>78, 910, 13</t>
  </si>
  <si>
    <t>78, 91, 24</t>
  </si>
  <si>
    <t>24, 35, 67</t>
  </si>
  <si>
    <t>35, 68, 79</t>
  </si>
  <si>
    <t>89, 101, 23</t>
  </si>
  <si>
    <t>14, 23, 57</t>
  </si>
  <si>
    <t>45, 68, 79</t>
  </si>
  <si>
    <t>69, 81, 25</t>
  </si>
  <si>
    <t>102, 14, 57</t>
  </si>
  <si>
    <t>810, 91, 26</t>
  </si>
  <si>
    <t>92, 13, 45</t>
  </si>
  <si>
    <t>93, 16, 27</t>
  </si>
  <si>
    <t>16, 28, 710</t>
  </si>
  <si>
    <t>A287</t>
  </si>
  <si>
    <t>Dortmund</t>
  </si>
  <si>
    <t>Eastern</t>
  </si>
  <si>
    <t>Friends</t>
  </si>
  <si>
    <t>NICE TEAM</t>
  </si>
  <si>
    <t>Saturday FC</t>
  </si>
  <si>
    <t>Vampire vs A287</t>
  </si>
  <si>
    <t>Da Dui</t>
  </si>
  <si>
    <t>WY2K</t>
  </si>
  <si>
    <t xml:space="preserve">Champion </t>
  </si>
  <si>
    <t>Runner-up</t>
  </si>
  <si>
    <t>Third</t>
  </si>
  <si>
    <t>Elite Champion</t>
  </si>
  <si>
    <t>Elite Runner-up</t>
  </si>
  <si>
    <t>Top Scorer</t>
  </si>
  <si>
    <t>　</t>
  </si>
  <si>
    <t>FINAL RESULTS</t>
  </si>
  <si>
    <t>12TH WAH YAN LEAGUE CUP FOOTBALL TOURNAMENT (2010 - 2011)</t>
  </si>
  <si>
    <t>EUROPA</t>
  </si>
  <si>
    <t>DELAY</t>
  </si>
  <si>
    <t>Group D - 5 Teams</t>
  </si>
  <si>
    <t>75ers &amp; youngsters</t>
  </si>
  <si>
    <t>Group A - 5 Teams</t>
  </si>
  <si>
    <t>12TH WAH YAN LEAGUE CUP FOOTBALL (2010-2011)</t>
  </si>
  <si>
    <t>A/B</t>
  </si>
  <si>
    <t>75ers &amp; youngsters vs WY2K</t>
  </si>
  <si>
    <t>WY2K vs How to find you?</t>
  </si>
  <si>
    <t>How to find you? vs Year 98</t>
  </si>
  <si>
    <t>WY2K vs Year 98</t>
  </si>
  <si>
    <t>Dortmund vs Da Dui</t>
  </si>
  <si>
    <t>Youth United vs Da Dui</t>
  </si>
  <si>
    <t>Da Dui vs Eastern</t>
  </si>
  <si>
    <t>Youth United vs Eastern</t>
  </si>
  <si>
    <t>Dortmund vs Soccer Mania</t>
  </si>
  <si>
    <t>Da Dui vs Soccer Mania</t>
  </si>
  <si>
    <t>S &amp; P vs Saturday FC</t>
  </si>
  <si>
    <t>DELAY vs 281</t>
  </si>
  <si>
    <t>281 vs EUROPA</t>
  </si>
  <si>
    <t>DELAY vs EUROPA</t>
  </si>
  <si>
    <t>DELAY vs Vampire</t>
  </si>
  <si>
    <t>EUROPA vs A287</t>
  </si>
  <si>
    <t>Elite</t>
  </si>
  <si>
    <t>A4 vs B5</t>
  </si>
  <si>
    <t>B4 vs C5</t>
  </si>
  <si>
    <t>C4 vs D5</t>
  </si>
  <si>
    <t>D4 vs A5</t>
  </si>
  <si>
    <t>A2 vs B3</t>
  </si>
  <si>
    <t>B2 vs C3</t>
  </si>
  <si>
    <t>C2 vs D3</t>
  </si>
  <si>
    <t>D2 vs A3</t>
  </si>
  <si>
    <t>Elite/Cup</t>
  </si>
  <si>
    <t>Cup/ Elite semi final</t>
  </si>
  <si>
    <t>Elite semi final/ Cup</t>
  </si>
  <si>
    <t>A4/B5 vs B4/C5</t>
  </si>
  <si>
    <t>C4/D5 vs D4/A5</t>
  </si>
  <si>
    <t>C1 vs A2/B3</t>
  </si>
  <si>
    <t>D1 vs B2/C3</t>
  </si>
  <si>
    <t>A1 vs C2/D3</t>
  </si>
  <si>
    <t>B1 vs D2/A3</t>
  </si>
  <si>
    <t>Elite 2nd runner up match</t>
  </si>
  <si>
    <t>Cup/ Elite 2nd runner-up match</t>
  </si>
  <si>
    <t>Cup semi final/ Elite final</t>
  </si>
  <si>
    <t>C1/A2/B3 vs D1/B2/C3</t>
  </si>
  <si>
    <t>A1/C2/D3 vs B1/D2/A3</t>
  </si>
  <si>
    <t>Elite final</t>
  </si>
  <si>
    <t>Cup 2nd runner up match</t>
  </si>
  <si>
    <t>Cup final</t>
  </si>
  <si>
    <t>Cup 2nd runner up match/ Cup final</t>
  </si>
  <si>
    <t>S &amp; P</t>
  </si>
  <si>
    <t>12TH WAH YAN LEAGUE CUP FOOTBALL TOURNAMENT (2010 - 2011)</t>
  </si>
  <si>
    <t>Youth United vs Dortmund</t>
  </si>
  <si>
    <t>Match Calendar (by date)</t>
  </si>
  <si>
    <t>1st</t>
  </si>
  <si>
    <t>2nd</t>
  </si>
  <si>
    <t>3rd</t>
  </si>
  <si>
    <t>4th</t>
  </si>
  <si>
    <t>Match Calendar (by team)</t>
  </si>
  <si>
    <t>Happy Soccer vs S &amp; P</t>
  </si>
  <si>
    <t>Group B - 5 Teams</t>
  </si>
  <si>
    <t>Group C - 5 Teams</t>
  </si>
  <si>
    <t>Group D - 5 Teams</t>
  </si>
  <si>
    <t>Happy Soccer vs Friends</t>
  </si>
  <si>
    <t>75ers &amp; youngsters vs How to find you?</t>
  </si>
  <si>
    <t>Saturday FC vs Friends</t>
  </si>
  <si>
    <t>EUROPA</t>
  </si>
  <si>
    <t>Eastern</t>
  </si>
  <si>
    <t>Mofos vs WY2K</t>
  </si>
  <si>
    <t>Group A - 5 Teams</t>
  </si>
  <si>
    <t>A1</t>
  </si>
  <si>
    <t>Mofos</t>
  </si>
  <si>
    <t>A2</t>
  </si>
  <si>
    <t>75ers &amp; youngsters</t>
  </si>
  <si>
    <t>A3</t>
  </si>
  <si>
    <t>WY2K</t>
  </si>
  <si>
    <t>A4</t>
  </si>
  <si>
    <t>How to find you?</t>
  </si>
  <si>
    <t>A5</t>
  </si>
  <si>
    <t>Year 98</t>
  </si>
  <si>
    <t>B1</t>
  </si>
  <si>
    <t>Youth United</t>
  </si>
  <si>
    <t>B2</t>
  </si>
  <si>
    <t>Dortmund</t>
  </si>
  <si>
    <t>B3</t>
  </si>
  <si>
    <t>Da Dui</t>
  </si>
  <si>
    <t>B4</t>
  </si>
  <si>
    <t>B5</t>
  </si>
  <si>
    <t>Soccer Mania</t>
  </si>
  <si>
    <t>C1</t>
  </si>
  <si>
    <t>NICE TEAM</t>
  </si>
  <si>
    <t>C2</t>
  </si>
  <si>
    <t>Happy Soccer</t>
  </si>
  <si>
    <t>C3</t>
  </si>
  <si>
    <t>S &amp; P</t>
  </si>
  <si>
    <t>C4</t>
  </si>
  <si>
    <t>C5</t>
  </si>
  <si>
    <t>Friends</t>
  </si>
  <si>
    <t>D1</t>
  </si>
  <si>
    <t>DELAY</t>
  </si>
  <si>
    <t>D2</t>
  </si>
  <si>
    <t>D3</t>
  </si>
  <si>
    <t>D4</t>
  </si>
  <si>
    <t>Vampire</t>
  </si>
  <si>
    <t>D5</t>
  </si>
  <si>
    <t>A287</t>
  </si>
  <si>
    <t>A/C</t>
  </si>
  <si>
    <t>B/C/D</t>
  </si>
  <si>
    <t>TBC</t>
  </si>
  <si>
    <t>Supervisor</t>
  </si>
  <si>
    <t>C/D</t>
  </si>
  <si>
    <t>C/D</t>
  </si>
  <si>
    <t>A/B</t>
  </si>
  <si>
    <t>75ers &amp; youngsters vs Year 98</t>
  </si>
  <si>
    <t>NICE TEAM vs S &amp; P</t>
  </si>
  <si>
    <t>Mofos vs How to find you?</t>
  </si>
  <si>
    <t>Dortmund vs Eastern</t>
  </si>
  <si>
    <t>281 vs A287</t>
  </si>
  <si>
    <t>Eastern</t>
  </si>
  <si>
    <t>NICE TEAM</t>
  </si>
  <si>
    <t>n/a</t>
  </si>
  <si>
    <t>TBC</t>
  </si>
  <si>
    <t>Saturday FC</t>
  </si>
  <si>
    <t>n/a</t>
  </si>
  <si>
    <t>A/B</t>
  </si>
  <si>
    <t>Year 98 vs Mofos</t>
  </si>
  <si>
    <t>Happy Soccer</t>
  </si>
  <si>
    <t>3 : 3</t>
  </si>
  <si>
    <t>0 : 1</t>
  </si>
  <si>
    <t>Soccer Mania vs Youth United</t>
  </si>
  <si>
    <t>2 : 1</t>
  </si>
  <si>
    <t>B/C</t>
  </si>
  <si>
    <t>1 : 1</t>
  </si>
  <si>
    <t>Friends vs NICE TEAM</t>
  </si>
  <si>
    <t>1 : 0</t>
  </si>
  <si>
    <t>C/D/A</t>
  </si>
  <si>
    <t>Youth United</t>
  </si>
  <si>
    <t>1 : 2</t>
  </si>
  <si>
    <t>NICE TEAM vs Happy Soccer</t>
  </si>
  <si>
    <t>Mofos vs 75ers &amp; youngsters</t>
  </si>
  <si>
    <t>5 : 0</t>
  </si>
  <si>
    <t>B/D</t>
  </si>
  <si>
    <t>Eastern vs Soccer Mania</t>
  </si>
  <si>
    <t>Mofos</t>
  </si>
  <si>
    <t>2 : 2</t>
  </si>
  <si>
    <t>EUROPA vs Vampire</t>
  </si>
  <si>
    <t>6 : 2</t>
  </si>
  <si>
    <t>0 : 0</t>
  </si>
  <si>
    <t>A/C</t>
  </si>
  <si>
    <t>Dortmund</t>
  </si>
  <si>
    <t>1 : 3</t>
  </si>
  <si>
    <t>NICE TEAM vs Saturday FC</t>
  </si>
  <si>
    <t>7 : 2</t>
  </si>
  <si>
    <t>D</t>
  </si>
  <si>
    <t>n/a</t>
  </si>
  <si>
    <t>75ers &amp; youngsters</t>
  </si>
  <si>
    <t>DELAY vs A287</t>
  </si>
  <si>
    <t>9 : 1</t>
  </si>
  <si>
    <t>B/C</t>
  </si>
  <si>
    <t>EUROPA</t>
  </si>
  <si>
    <t>0 : 0</t>
  </si>
  <si>
    <t>1 : 2</t>
  </si>
  <si>
    <t>S &amp; P vs Friends</t>
  </si>
  <si>
    <t>0 : 1</t>
  </si>
  <si>
    <t>C/D</t>
  </si>
  <si>
    <t>Happy Soccer vs Saturday FC</t>
  </si>
  <si>
    <t>WY2K</t>
  </si>
  <si>
    <t>4 : 2</t>
  </si>
  <si>
    <t>281 vs Vampire</t>
  </si>
  <si>
    <t>4 : 0</t>
  </si>
  <si>
    <t>6 : 1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</si>
</sst>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&quot;月&quot;d&quot;日&quot;"/>
  </numFmts>
  <fonts count="66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b/>
      <sz val="12"/>
      <name val="新細明體"/>
      <family val="1"/>
    </font>
    <font>
      <sz val="8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細明體"/>
      <family val="3"/>
    </font>
    <font>
      <sz val="12"/>
      <color indexed="8"/>
      <name val="Arial"/>
      <family val="2"/>
    </font>
    <font>
      <sz val="12"/>
      <color indexed="22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 tint="-0.3499799966812134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5" borderId="0" applyNumberFormat="0" applyBorder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15" fillId="3" borderId="0" applyNumberFormat="0" applyBorder="0" applyAlignment="0" applyProtection="0"/>
    <xf numFmtId="0" fontId="19" fillId="38" borderId="1" applyNumberFormat="0" applyAlignment="0" applyProtection="0"/>
    <xf numFmtId="0" fontId="21" fillId="39" borderId="2" applyNumberFormat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41" borderId="7" applyNumberFormat="0" applyFont="0" applyAlignment="0" applyProtection="0"/>
    <xf numFmtId="0" fontId="18" fillId="38" borderId="8" applyNumberFormat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48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2" borderId="0" applyNumberFormat="0" applyBorder="0" applyAlignment="0" applyProtection="0"/>
    <xf numFmtId="0" fontId="51" fillId="0" borderId="10" applyNumberFormat="0" applyFill="0" applyAlignment="0" applyProtection="0"/>
    <xf numFmtId="0" fontId="52" fillId="43" borderId="0" applyNumberFormat="0" applyBorder="0" applyAlignment="0" applyProtection="0"/>
    <xf numFmtId="9" fontId="0" fillId="0" borderId="0" applyFont="0" applyFill="0" applyBorder="0" applyAlignment="0" applyProtection="0"/>
    <xf numFmtId="0" fontId="53" fillId="44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2" applyNumberFormat="0" applyFill="0" applyAlignment="0" applyProtection="0"/>
    <xf numFmtId="0" fontId="0" fillId="45" borderId="13" applyNumberFormat="0" applyFont="0" applyAlignment="0" applyProtection="0"/>
    <xf numFmtId="0" fontId="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52" borderId="11" applyNumberFormat="0" applyAlignment="0" applyProtection="0"/>
    <xf numFmtId="0" fontId="61" fillId="44" borderId="17" applyNumberFormat="0" applyAlignment="0" applyProtection="0"/>
    <xf numFmtId="0" fontId="62" fillId="53" borderId="18" applyNumberFormat="0" applyAlignment="0" applyProtection="0"/>
    <xf numFmtId="0" fontId="63" fillId="54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94">
    <xf numFmtId="0" fontId="0" fillId="0" borderId="0" xfId="0" applyAlignment="1">
      <alignment vertical="center"/>
    </xf>
    <xf numFmtId="0" fontId="6" fillId="55" borderId="0" xfId="0" applyFont="1" applyFill="1" applyAlignment="1">
      <alignment vertical="top"/>
    </xf>
    <xf numFmtId="0" fontId="5" fillId="55" borderId="0" xfId="0" applyFont="1" applyFill="1" applyAlignment="1">
      <alignment vertical="top"/>
    </xf>
    <xf numFmtId="0" fontId="5" fillId="26" borderId="19" xfId="0" applyFont="1" applyFill="1" applyBorder="1" applyAlignment="1">
      <alignment horizontal="center" vertical="top"/>
    </xf>
    <xf numFmtId="0" fontId="6" fillId="26" borderId="20" xfId="0" applyFont="1" applyFill="1" applyBorder="1" applyAlignment="1">
      <alignment horizontal="center" vertical="top"/>
    </xf>
    <xf numFmtId="0" fontId="5" fillId="55" borderId="21" xfId="0" applyFont="1" applyFill="1" applyBorder="1" applyAlignment="1">
      <alignment horizontal="center" vertical="top"/>
    </xf>
    <xf numFmtId="0" fontId="5" fillId="55" borderId="21" xfId="75" applyFont="1" applyFill="1" applyBorder="1" applyAlignment="1">
      <alignment horizontal="center" vertical="top"/>
      <protection/>
    </xf>
    <xf numFmtId="0" fontId="5" fillId="55" borderId="22" xfId="75" applyFont="1" applyFill="1" applyBorder="1" applyAlignment="1">
      <alignment horizontal="center" vertical="top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0" fontId="5" fillId="0" borderId="2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1" fontId="5" fillId="55" borderId="19" xfId="0" applyNumberFormat="1" applyFont="1" applyFill="1" applyBorder="1" applyAlignment="1">
      <alignment horizontal="right" vertical="top"/>
    </xf>
    <xf numFmtId="0" fontId="5" fillId="55" borderId="20" xfId="0" applyFont="1" applyFill="1" applyBorder="1" applyAlignment="1">
      <alignment horizontal="right" vertical="top"/>
    </xf>
    <xf numFmtId="41" fontId="5" fillId="55" borderId="2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6" fillId="26" borderId="23" xfId="0" applyFont="1" applyFill="1" applyBorder="1" applyAlignment="1">
      <alignment horizontal="center" vertical="top"/>
    </xf>
    <xf numFmtId="0" fontId="6" fillId="26" borderId="23" xfId="0" applyFont="1" applyFill="1" applyBorder="1" applyAlignment="1">
      <alignment vertical="top"/>
    </xf>
    <xf numFmtId="0" fontId="6" fillId="55" borderId="24" xfId="0" applyFont="1" applyFill="1" applyBorder="1" applyAlignment="1">
      <alignment vertical="top"/>
    </xf>
    <xf numFmtId="0" fontId="5" fillId="0" borderId="20" xfId="0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 quotePrefix="1">
      <alignment horizontal="center" vertical="center"/>
    </xf>
    <xf numFmtId="0" fontId="5" fillId="0" borderId="20" xfId="0" applyFont="1" applyFill="1" applyBorder="1" applyAlignment="1" quotePrefix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0" fontId="5" fillId="0" borderId="23" xfId="0" applyNumberFormat="1" applyFont="1" applyFill="1" applyBorder="1" applyAlignment="1" quotePrefix="1">
      <alignment horizontal="center" vertical="center"/>
    </xf>
    <xf numFmtId="0" fontId="5" fillId="0" borderId="26" xfId="0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20" fontId="5" fillId="0" borderId="26" xfId="0" applyNumberFormat="1" applyFont="1" applyFill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20" fontId="5" fillId="0" borderId="27" xfId="0" applyNumberFormat="1" applyFont="1" applyFill="1" applyBorder="1" applyAlignment="1" quotePrefix="1">
      <alignment horizontal="center" vertical="center"/>
    </xf>
    <xf numFmtId="0" fontId="5" fillId="0" borderId="26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81" fontId="5" fillId="55" borderId="20" xfId="0" applyNumberFormat="1" applyFont="1" applyFill="1" applyBorder="1" applyAlignment="1" applyProtection="1">
      <alignment horizontal="right" vertical="top"/>
      <protection locked="0"/>
    </xf>
    <xf numFmtId="181" fontId="5" fillId="55" borderId="0" xfId="0" applyNumberFormat="1" applyFont="1" applyFill="1" applyAlignment="1">
      <alignment vertical="top"/>
    </xf>
    <xf numFmtId="20" fontId="9" fillId="0" borderId="20" xfId="0" applyNumberFormat="1" applyFont="1" applyFill="1" applyBorder="1" applyAlignment="1">
      <alignment horizontal="center" vertical="center"/>
    </xf>
    <xf numFmtId="0" fontId="5" fillId="0" borderId="27" xfId="75" applyFont="1" applyFill="1" applyBorder="1" applyAlignment="1">
      <alignment horizontal="center" vertical="center" wrapText="1"/>
      <protection/>
    </xf>
    <xf numFmtId="0" fontId="5" fillId="0" borderId="20" xfId="75" applyFont="1" applyFill="1" applyBorder="1" applyAlignment="1">
      <alignment horizontal="center" vertical="center" wrapText="1"/>
      <protection/>
    </xf>
    <xf numFmtId="20" fontId="5" fillId="0" borderId="28" xfId="0" applyNumberFormat="1" applyFont="1" applyFill="1" applyBorder="1" applyAlignment="1">
      <alignment horizontal="center" vertical="center"/>
    </xf>
    <xf numFmtId="0" fontId="27" fillId="7" borderId="0" xfId="0" applyFont="1" applyFill="1" applyAlignment="1">
      <alignment vertical="top"/>
    </xf>
    <xf numFmtId="0" fontId="28" fillId="7" borderId="0" xfId="0" applyFont="1" applyFill="1" applyAlignment="1">
      <alignment vertical="center"/>
    </xf>
    <xf numFmtId="0" fontId="27" fillId="7" borderId="0" xfId="75" applyFont="1" applyFill="1" applyBorder="1" applyAlignment="1">
      <alignment horizontal="left" vertical="top"/>
      <protection/>
    </xf>
    <xf numFmtId="0" fontId="27" fillId="7" borderId="0" xfId="75" applyFont="1" applyFill="1" applyBorder="1" applyAlignment="1">
      <alignment horizontal="center" vertical="top"/>
      <protection/>
    </xf>
    <xf numFmtId="0" fontId="28" fillId="7" borderId="0" xfId="0" applyFont="1" applyFill="1" applyBorder="1" applyAlignment="1">
      <alignment horizontal="center" vertical="top"/>
    </xf>
    <xf numFmtId="0" fontId="28" fillId="7" borderId="0" xfId="0" applyFont="1" applyFill="1" applyBorder="1" applyAlignment="1">
      <alignment vertical="top"/>
    </xf>
    <xf numFmtId="0" fontId="29" fillId="7" borderId="0" xfId="0" applyFont="1" applyFill="1" applyAlignment="1">
      <alignment vertical="center"/>
    </xf>
    <xf numFmtId="0" fontId="27" fillId="7" borderId="0" xfId="0" applyFont="1" applyFill="1" applyBorder="1" applyAlignment="1">
      <alignment vertical="center"/>
    </xf>
    <xf numFmtId="0" fontId="27" fillId="7" borderId="0" xfId="0" applyFont="1" applyFill="1" applyAlignment="1">
      <alignment vertical="center"/>
    </xf>
    <xf numFmtId="0" fontId="28" fillId="7" borderId="0" xfId="0" applyFont="1" applyFill="1" applyAlignment="1">
      <alignment horizontal="center" vertical="top"/>
    </xf>
    <xf numFmtId="0" fontId="5" fillId="55" borderId="0" xfId="0" applyFont="1" applyFill="1" applyAlignment="1">
      <alignment horizontal="center" vertical="top"/>
    </xf>
    <xf numFmtId="0" fontId="5" fillId="55" borderId="0" xfId="0" applyFont="1" applyFill="1" applyAlignment="1">
      <alignment vertical="top" wrapText="1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6" fillId="0" borderId="24" xfId="0" applyFont="1" applyFill="1" applyBorder="1" applyAlignment="1">
      <alignment vertical="top"/>
    </xf>
    <xf numFmtId="0" fontId="5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 wrapText="1"/>
    </xf>
    <xf numFmtId="0" fontId="5" fillId="0" borderId="21" xfId="0" applyFont="1" applyFill="1" applyBorder="1" applyAlignment="1">
      <alignment horizontal="center" vertical="top"/>
    </xf>
    <xf numFmtId="181" fontId="5" fillId="0" borderId="20" xfId="0" applyNumberFormat="1" applyFont="1" applyFill="1" applyBorder="1" applyAlignment="1" applyProtection="1">
      <alignment horizontal="right" vertical="top"/>
      <protection locked="0"/>
    </xf>
    <xf numFmtId="0" fontId="5" fillId="0" borderId="21" xfId="75" applyFont="1" applyFill="1" applyBorder="1" applyAlignment="1">
      <alignment horizontal="center" vertical="top"/>
      <protection/>
    </xf>
    <xf numFmtId="0" fontId="5" fillId="0" borderId="22" xfId="0" applyFont="1" applyFill="1" applyBorder="1" applyAlignment="1">
      <alignment horizontal="center" vertical="top"/>
    </xf>
    <xf numFmtId="0" fontId="5" fillId="0" borderId="22" xfId="75" applyFont="1" applyFill="1" applyBorder="1" applyAlignment="1">
      <alignment horizontal="center" vertical="top"/>
      <protection/>
    </xf>
    <xf numFmtId="0" fontId="5" fillId="0" borderId="0" xfId="0" applyFont="1" applyFill="1" applyAlignment="1">
      <alignment horizontal="center" vertical="top"/>
    </xf>
    <xf numFmtId="0" fontId="30" fillId="0" borderId="23" xfId="74" applyFont="1" applyFill="1" applyBorder="1" applyAlignment="1">
      <alignment horizontal="center" vertical="center"/>
      <protection/>
    </xf>
    <xf numFmtId="0" fontId="30" fillId="0" borderId="20" xfId="74" applyFont="1" applyFill="1" applyBorder="1" applyAlignment="1">
      <alignment horizontal="center" vertical="center"/>
      <protection/>
    </xf>
    <xf numFmtId="0" fontId="30" fillId="0" borderId="26" xfId="74" applyFont="1" applyFill="1" applyBorder="1" applyAlignment="1">
      <alignment horizontal="center" vertical="center"/>
      <protection/>
    </xf>
    <xf numFmtId="16" fontId="5" fillId="0" borderId="19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 vertical="center"/>
    </xf>
    <xf numFmtId="0" fontId="5" fillId="56" borderId="29" xfId="0" applyFont="1" applyFill="1" applyBorder="1" applyAlignment="1">
      <alignment horizontal="left" vertical="top"/>
    </xf>
    <xf numFmtId="0" fontId="0" fillId="56" borderId="29" xfId="0" applyFill="1" applyBorder="1" applyAlignment="1">
      <alignment vertical="top"/>
    </xf>
    <xf numFmtId="0" fontId="0" fillId="56" borderId="20" xfId="0" applyFill="1" applyBorder="1" applyAlignment="1">
      <alignment vertical="top"/>
    </xf>
    <xf numFmtId="16" fontId="5" fillId="0" borderId="20" xfId="0" applyNumberFormat="1" applyFont="1" applyFill="1" applyBorder="1" applyAlignment="1">
      <alignment horizontal="right" vertical="top"/>
    </xf>
    <xf numFmtId="16" fontId="31" fillId="0" borderId="19" xfId="0" applyNumberFormat="1" applyFont="1" applyFill="1" applyBorder="1" applyAlignment="1">
      <alignment horizontal="right" vertical="top"/>
    </xf>
    <xf numFmtId="2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20" fontId="7" fillId="0" borderId="2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 vertical="center"/>
    </xf>
    <xf numFmtId="16" fontId="7" fillId="0" borderId="3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20" fontId="7" fillId="0" borderId="26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20" fontId="7" fillId="0" borderId="26" xfId="0" applyNumberFormat="1" applyFont="1" applyFill="1" applyBorder="1" applyAlignment="1" quotePrefix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0" fontId="7" fillId="0" borderId="20" xfId="0" applyNumberFormat="1" applyFont="1" applyBorder="1" applyAlignment="1">
      <alignment horizontal="center" vertical="center"/>
    </xf>
    <xf numFmtId="16" fontId="7" fillId="0" borderId="34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74" applyFont="1" applyFill="1" applyBorder="1" applyAlignment="1">
      <alignment horizontal="center" vertical="center"/>
      <protection/>
    </xf>
    <xf numFmtId="0" fontId="7" fillId="0" borderId="20" xfId="74" applyFont="1" applyFill="1" applyBorder="1" applyAlignment="1">
      <alignment horizontal="center" vertical="center"/>
      <protection/>
    </xf>
    <xf numFmtId="0" fontId="7" fillId="0" borderId="26" xfId="74" applyFont="1" applyFill="1" applyBorder="1" applyAlignment="1">
      <alignment horizontal="center" vertical="center"/>
      <protection/>
    </xf>
    <xf numFmtId="16" fontId="7" fillId="0" borderId="19" xfId="0" applyNumberFormat="1" applyFont="1" applyFill="1" applyBorder="1" applyAlignment="1">
      <alignment horizontal="right" vertical="top"/>
    </xf>
    <xf numFmtId="0" fontId="5" fillId="26" borderId="29" xfId="0" applyFont="1" applyFill="1" applyBorder="1" applyAlignment="1">
      <alignment horizontal="left" vertical="top"/>
    </xf>
    <xf numFmtId="0" fontId="0" fillId="0" borderId="29" xfId="0" applyBorder="1" applyAlignment="1">
      <alignment vertical="top"/>
    </xf>
    <xf numFmtId="0" fontId="0" fillId="0" borderId="19" xfId="0" applyBorder="1" applyAlignment="1">
      <alignment vertical="top"/>
    </xf>
    <xf numFmtId="15" fontId="6" fillId="55" borderId="35" xfId="0" applyNumberFormat="1" applyFont="1" applyFill="1" applyBorder="1" applyAlignment="1">
      <alignment vertical="top"/>
    </xf>
    <xf numFmtId="15" fontId="8" fillId="0" borderId="36" xfId="0" applyNumberFormat="1" applyFont="1" applyBorder="1" applyAlignment="1">
      <alignment vertical="top"/>
    </xf>
    <xf numFmtId="49" fontId="5" fillId="0" borderId="2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" fontId="5" fillId="0" borderId="28" xfId="0" applyNumberFormat="1" applyFont="1" applyFill="1" applyBorder="1" applyAlignment="1">
      <alignment horizontal="center" vertical="center"/>
    </xf>
    <xf numFmtId="16" fontId="5" fillId="0" borderId="30" xfId="0" applyNumberFormat="1" applyFont="1" applyFill="1" applyBorder="1" applyAlignment="1">
      <alignment horizontal="center" vertical="center"/>
    </xf>
    <xf numFmtId="16" fontId="5" fillId="0" borderId="23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" fontId="7" fillId="0" borderId="25" xfId="0" applyNumberFormat="1" applyFont="1" applyFill="1" applyBorder="1" applyAlignment="1">
      <alignment horizontal="center" vertical="center"/>
    </xf>
    <xf numFmtId="16" fontId="7" fillId="0" borderId="30" xfId="0" applyNumberFormat="1" applyFont="1" applyFill="1" applyBorder="1" applyAlignment="1">
      <alignment horizontal="center" vertical="center"/>
    </xf>
    <xf numFmtId="16" fontId="7" fillId="0" borderId="23" xfId="0" applyNumberFormat="1" applyFont="1" applyFill="1" applyBorder="1" applyAlignment="1">
      <alignment horizontal="center" vertical="center"/>
    </xf>
    <xf numFmtId="16" fontId="5" fillId="0" borderId="25" xfId="0" applyNumberFormat="1" applyFont="1" applyFill="1" applyBorder="1" applyAlignment="1">
      <alignment horizontal="center" vertical="center"/>
    </xf>
    <xf numFmtId="16" fontId="5" fillId="0" borderId="34" xfId="0" applyNumberFormat="1" applyFont="1" applyFill="1" applyBorder="1" applyAlignment="1">
      <alignment horizontal="center" vertical="center"/>
    </xf>
    <xf numFmtId="16" fontId="5" fillId="3" borderId="25" xfId="0" applyNumberFormat="1" applyFont="1" applyFill="1" applyBorder="1" applyAlignment="1">
      <alignment horizontal="center" vertical="center"/>
    </xf>
    <xf numFmtId="16" fontId="5" fillId="3" borderId="30" xfId="0" applyNumberFormat="1" applyFont="1" applyFill="1" applyBorder="1" applyAlignment="1">
      <alignment horizontal="center" vertical="center"/>
    </xf>
    <xf numFmtId="16" fontId="5" fillId="3" borderId="34" xfId="0" applyNumberFormat="1" applyFont="1" applyFill="1" applyBorder="1" applyAlignment="1">
      <alignment horizontal="center" vertical="center"/>
    </xf>
    <xf numFmtId="16" fontId="7" fillId="0" borderId="34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16" fontId="7" fillId="0" borderId="25" xfId="0" applyNumberFormat="1" applyFont="1" applyBorder="1" applyAlignment="1">
      <alignment horizontal="center" vertical="center"/>
    </xf>
    <xf numFmtId="16" fontId="7" fillId="0" borderId="30" xfId="0" applyNumberFormat="1" applyFont="1" applyBorder="1" applyAlignment="1">
      <alignment horizontal="center" vertical="center"/>
    </xf>
    <xf numFmtId="16" fontId="7" fillId="0" borderId="34" xfId="0" applyNumberFormat="1" applyFont="1" applyBorder="1" applyAlignment="1">
      <alignment horizontal="center" vertical="center"/>
    </xf>
    <xf numFmtId="16" fontId="7" fillId="3" borderId="25" xfId="0" applyNumberFormat="1" applyFont="1" applyFill="1" applyBorder="1" applyAlignment="1">
      <alignment horizontal="center" vertical="center"/>
    </xf>
    <xf numFmtId="16" fontId="7" fillId="3" borderId="30" xfId="0" applyNumberFormat="1" applyFont="1" applyFill="1" applyBorder="1" applyAlignment="1">
      <alignment horizontal="center" vertical="center"/>
    </xf>
    <xf numFmtId="16" fontId="7" fillId="3" borderId="3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6" fontId="7" fillId="0" borderId="28" xfId="0" applyNumberFormat="1" applyFont="1" applyFill="1" applyBorder="1" applyAlignment="1">
      <alignment horizontal="center" vertical="center"/>
    </xf>
    <xf numFmtId="16" fontId="7" fillId="0" borderId="23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5" fontId="6" fillId="0" borderId="35" xfId="0" applyNumberFormat="1" applyFont="1" applyFill="1" applyBorder="1" applyAlignment="1">
      <alignment vertical="top"/>
    </xf>
    <xf numFmtId="15" fontId="8" fillId="0" borderId="36" xfId="0" applyNumberFormat="1" applyFont="1" applyFill="1" applyBorder="1" applyAlignment="1">
      <alignment vertical="top"/>
    </xf>
    <xf numFmtId="0" fontId="28" fillId="7" borderId="37" xfId="0" applyFont="1" applyFill="1" applyBorder="1" applyAlignment="1">
      <alignment horizontal="center" vertical="top" wrapText="1"/>
    </xf>
    <xf numFmtId="0" fontId="28" fillId="7" borderId="19" xfId="0" applyFont="1" applyFill="1" applyBorder="1" applyAlignment="1">
      <alignment horizontal="center" vertical="top" wrapText="1"/>
    </xf>
    <xf numFmtId="0" fontId="28" fillId="7" borderId="20" xfId="0" applyFont="1" applyFill="1" applyBorder="1" applyAlignment="1">
      <alignment horizontal="center" vertical="top"/>
    </xf>
    <xf numFmtId="0" fontId="65" fillId="0" borderId="28" xfId="0" applyFont="1" applyFill="1" applyBorder="1" applyAlignment="1">
      <alignment horizontal="center" vertical="center"/>
    </xf>
    <xf numFmtId="16" fontId="65" fillId="0" borderId="28" xfId="0" applyNumberFormat="1" applyFont="1" applyFill="1" applyBorder="1" applyAlignment="1">
      <alignment horizontal="center" vertical="center"/>
    </xf>
    <xf numFmtId="16" fontId="65" fillId="0" borderId="28" xfId="0" applyNumberFormat="1" applyFont="1" applyFill="1" applyBorder="1" applyAlignment="1">
      <alignment horizontal="center" vertical="center"/>
    </xf>
    <xf numFmtId="0" fontId="65" fillId="0" borderId="27" xfId="0" applyFont="1" applyBorder="1" applyAlignment="1">
      <alignment horizontal="center" vertical="center"/>
    </xf>
    <xf numFmtId="0" fontId="65" fillId="0" borderId="23" xfId="74" applyFont="1" applyFill="1" applyBorder="1" applyAlignment="1">
      <alignment horizontal="center" vertical="center"/>
      <protection/>
    </xf>
    <xf numFmtId="0" fontId="65" fillId="0" borderId="28" xfId="0" applyFont="1" applyFill="1" applyBorder="1" applyAlignment="1">
      <alignment horizontal="center" vertical="center" wrapText="1"/>
    </xf>
    <xf numFmtId="20" fontId="65" fillId="0" borderId="27" xfId="0" applyNumberFormat="1" applyFont="1" applyFill="1" applyBorder="1" applyAlignment="1" quotePrefix="1">
      <alignment horizontal="center" vertical="center"/>
    </xf>
    <xf numFmtId="0" fontId="65" fillId="0" borderId="0" xfId="0" applyFont="1" applyAlignment="1">
      <alignment horizontal="center" vertical="center"/>
    </xf>
    <xf numFmtId="0" fontId="65" fillId="0" borderId="30" xfId="0" applyFont="1" applyFill="1" applyBorder="1" applyAlignment="1">
      <alignment horizontal="center" vertical="center"/>
    </xf>
    <xf numFmtId="16" fontId="65" fillId="0" borderId="30" xfId="0" applyNumberFormat="1" applyFont="1" applyFill="1" applyBorder="1" applyAlignment="1">
      <alignment horizontal="center" vertical="center"/>
    </xf>
    <xf numFmtId="16" fontId="65" fillId="0" borderId="30" xfId="0" applyNumberFormat="1" applyFont="1" applyFill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20" xfId="74" applyFont="1" applyFill="1" applyBorder="1" applyAlignment="1">
      <alignment horizontal="center" vertical="center"/>
      <protection/>
    </xf>
    <xf numFmtId="0" fontId="65" fillId="0" borderId="30" xfId="0" applyFont="1" applyFill="1" applyBorder="1" applyAlignment="1">
      <alignment horizontal="center" vertical="center" wrapText="1"/>
    </xf>
    <xf numFmtId="20" fontId="65" fillId="0" borderId="20" xfId="0" applyNumberFormat="1" applyFont="1" applyFill="1" applyBorder="1" applyAlignment="1" quotePrefix="1">
      <alignment horizontal="center" vertical="center"/>
    </xf>
    <xf numFmtId="0" fontId="65" fillId="0" borderId="23" xfId="0" applyFont="1" applyFill="1" applyBorder="1" applyAlignment="1">
      <alignment horizontal="center" vertical="center"/>
    </xf>
    <xf numFmtId="16" fontId="65" fillId="0" borderId="23" xfId="0" applyNumberFormat="1" applyFont="1" applyFill="1" applyBorder="1" applyAlignment="1">
      <alignment horizontal="center" vertical="center"/>
    </xf>
    <xf numFmtId="16" fontId="65" fillId="0" borderId="23" xfId="0" applyNumberFormat="1" applyFont="1" applyFill="1" applyBorder="1" applyAlignment="1">
      <alignment horizontal="center" vertical="center"/>
    </xf>
    <xf numFmtId="20" fontId="65" fillId="0" borderId="20" xfId="0" applyNumberFormat="1" applyFont="1" applyBorder="1" applyAlignment="1">
      <alignment horizontal="center" vertical="center"/>
    </xf>
    <xf numFmtId="0" fontId="65" fillId="0" borderId="23" xfId="0" applyFont="1" applyFill="1" applyBorder="1" applyAlignment="1">
      <alignment horizontal="center" vertical="center" wrapText="1"/>
    </xf>
    <xf numFmtId="0" fontId="65" fillId="3" borderId="25" xfId="0" applyFont="1" applyFill="1" applyBorder="1" applyAlignment="1">
      <alignment horizontal="center" vertical="center"/>
    </xf>
    <xf numFmtId="16" fontId="65" fillId="3" borderId="25" xfId="0" applyNumberFormat="1" applyFont="1" applyFill="1" applyBorder="1" applyAlignment="1">
      <alignment horizontal="center" vertical="center"/>
    </xf>
    <xf numFmtId="16" fontId="65" fillId="0" borderId="2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3" borderId="30" xfId="0" applyFont="1" applyFill="1" applyBorder="1" applyAlignment="1">
      <alignment horizontal="center" vertical="center"/>
    </xf>
    <xf numFmtId="16" fontId="65" fillId="3" borderId="30" xfId="0" applyNumberFormat="1" applyFont="1" applyFill="1" applyBorder="1" applyAlignment="1">
      <alignment horizontal="center" vertical="center"/>
    </xf>
    <xf numFmtId="0" fontId="65" fillId="3" borderId="34" xfId="0" applyFont="1" applyFill="1" applyBorder="1" applyAlignment="1">
      <alignment horizontal="center" vertical="center"/>
    </xf>
    <xf numFmtId="16" fontId="65" fillId="3" borderId="34" xfId="0" applyNumberFormat="1" applyFont="1" applyFill="1" applyBorder="1" applyAlignment="1">
      <alignment horizontal="center" vertical="center"/>
    </xf>
    <xf numFmtId="16" fontId="65" fillId="0" borderId="34" xfId="0" applyNumberFormat="1" applyFont="1" applyFill="1" applyBorder="1" applyAlignment="1">
      <alignment horizontal="center" vertical="center"/>
    </xf>
    <xf numFmtId="0" fontId="65" fillId="0" borderId="26" xfId="0" applyFont="1" applyBorder="1" applyAlignment="1">
      <alignment horizontal="center" vertical="center"/>
    </xf>
    <xf numFmtId="20" fontId="65" fillId="0" borderId="26" xfId="0" applyNumberFormat="1" applyFont="1" applyBorder="1" applyAlignment="1">
      <alignment horizontal="center" vertical="center"/>
    </xf>
    <xf numFmtId="0" fontId="65" fillId="0" borderId="26" xfId="74" applyFont="1" applyFill="1" applyBorder="1" applyAlignment="1">
      <alignment horizontal="center" vertical="center"/>
      <protection/>
    </xf>
    <xf numFmtId="0" fontId="65" fillId="0" borderId="34" xfId="0" applyFont="1" applyFill="1" applyBorder="1" applyAlignment="1">
      <alignment horizontal="center" vertical="center" wrapText="1"/>
    </xf>
    <xf numFmtId="20" fontId="65" fillId="0" borderId="26" xfId="0" applyNumberFormat="1" applyFont="1" applyFill="1" applyBorder="1" applyAlignment="1" quotePrefix="1">
      <alignment horizontal="center" vertical="center"/>
    </xf>
    <xf numFmtId="16" fontId="65" fillId="0" borderId="19" xfId="0" applyNumberFormat="1" applyFont="1" applyFill="1" applyBorder="1" applyAlignment="1">
      <alignment horizontal="right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一般 2" xfId="74"/>
    <cellStyle name="一般_7th WYLCT contact" xfId="75"/>
    <cellStyle name="Comma" xfId="76"/>
    <cellStyle name="Comma [0]" xfId="77"/>
    <cellStyle name="中等" xfId="78"/>
    <cellStyle name="合計" xfId="79"/>
    <cellStyle name="好" xfId="80"/>
    <cellStyle name="Percent" xfId="81"/>
    <cellStyle name="計算方式" xfId="82"/>
    <cellStyle name="Currency" xfId="83"/>
    <cellStyle name="Currency [0]" xfId="84"/>
    <cellStyle name="連結的儲存格" xfId="85"/>
    <cellStyle name="備註" xfId="86"/>
    <cellStyle name="Hyperlink" xfId="87"/>
    <cellStyle name="說明文字" xfId="88"/>
    <cellStyle name="輔色1" xfId="89"/>
    <cellStyle name="輔色2" xfId="90"/>
    <cellStyle name="輔色3" xfId="91"/>
    <cellStyle name="輔色4" xfId="92"/>
    <cellStyle name="輔色5" xfId="93"/>
    <cellStyle name="輔色6" xfId="94"/>
    <cellStyle name="標題" xfId="95"/>
    <cellStyle name="標題 1" xfId="96"/>
    <cellStyle name="標題 2" xfId="97"/>
    <cellStyle name="標題 3" xfId="98"/>
    <cellStyle name="標題 4" xfId="99"/>
    <cellStyle name="輸入" xfId="100"/>
    <cellStyle name="輸出" xfId="101"/>
    <cellStyle name="檢查儲存格" xfId="102"/>
    <cellStyle name="壞" xfId="103"/>
    <cellStyle name="警告文字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5.25390625" style="2" customWidth="1"/>
    <col min="2" max="2" width="32.75390625" style="2" customWidth="1"/>
    <col min="3" max="16384" width="9.00390625" style="2" customWidth="1"/>
  </cols>
  <sheetData>
    <row r="1" spans="1:2" ht="16.5" thickBot="1">
      <c r="A1" s="1" t="s">
        <v>81</v>
      </c>
      <c r="B1" s="1"/>
    </row>
    <row r="2" spans="1:11" ht="17.25" thickBot="1">
      <c r="A2" s="1" t="s">
        <v>33</v>
      </c>
      <c r="B2" s="1"/>
      <c r="C2" s="1"/>
      <c r="H2" s="39">
        <f>SUM(G5:G9,G11:G15,G17:G21,G23:G27)-SUM(H5:H9,H11:H15,H17:H21,H23:H27)</f>
        <v>0</v>
      </c>
      <c r="I2" s="22" t="s">
        <v>43</v>
      </c>
      <c r="J2" s="102">
        <v>40573</v>
      </c>
      <c r="K2" s="103"/>
    </row>
    <row r="3" spans="1:14" ht="33" customHeight="1">
      <c r="A3" s="3"/>
      <c r="B3" s="3"/>
      <c r="C3" s="4" t="s">
        <v>10</v>
      </c>
      <c r="D3" s="4" t="s">
        <v>11</v>
      </c>
      <c r="E3" s="4" t="s">
        <v>12</v>
      </c>
      <c r="F3" s="4" t="s">
        <v>13</v>
      </c>
      <c r="G3" s="4" t="s">
        <v>14</v>
      </c>
      <c r="H3" s="4" t="s">
        <v>15</v>
      </c>
      <c r="I3" s="20" t="s">
        <v>16</v>
      </c>
      <c r="J3" s="20" t="s">
        <v>17</v>
      </c>
      <c r="K3" s="21" t="s">
        <v>20</v>
      </c>
      <c r="M3" s="55"/>
      <c r="N3" s="55"/>
    </row>
    <row r="4" spans="1:11" ht="18" customHeight="1">
      <c r="A4" s="99" t="s">
        <v>86</v>
      </c>
      <c r="B4" s="100"/>
      <c r="C4" s="100"/>
      <c r="D4" s="100"/>
      <c r="E4" s="100"/>
      <c r="F4" s="100"/>
      <c r="G4" s="100"/>
      <c r="H4" s="100"/>
      <c r="I4" s="100"/>
      <c r="J4" s="100"/>
      <c r="K4" s="101"/>
    </row>
    <row r="5" spans="1:11" ht="15">
      <c r="A5" s="5" t="s">
        <v>5</v>
      </c>
      <c r="B5" s="5" t="s">
        <v>1</v>
      </c>
      <c r="C5" s="16">
        <f>SUM(D5:F5)</f>
        <v>2</v>
      </c>
      <c r="D5" s="38">
        <f>1</f>
        <v>1</v>
      </c>
      <c r="E5" s="38">
        <f>1</f>
        <v>1</v>
      </c>
      <c r="F5" s="38">
        <v>0</v>
      </c>
      <c r="G5" s="38">
        <f>3+5</f>
        <v>8</v>
      </c>
      <c r="H5" s="38">
        <f>3+0</f>
        <v>3</v>
      </c>
      <c r="I5" s="18">
        <f>G5-H5</f>
        <v>5</v>
      </c>
      <c r="J5" s="18">
        <f>D5*3+E5*1</f>
        <v>4</v>
      </c>
      <c r="K5" s="17"/>
    </row>
    <row r="6" spans="1:11" ht="15">
      <c r="A6" s="5" t="s">
        <v>37</v>
      </c>
      <c r="B6" s="5" t="s">
        <v>30</v>
      </c>
      <c r="C6" s="16">
        <f>SUM(D6:F6)</f>
        <v>2</v>
      </c>
      <c r="D6" s="38">
        <f>1</f>
        <v>1</v>
      </c>
      <c r="E6" s="38">
        <f>1</f>
        <v>1</v>
      </c>
      <c r="F6" s="38">
        <v>0</v>
      </c>
      <c r="G6" s="38">
        <f>1+2</f>
        <v>3</v>
      </c>
      <c r="H6" s="38">
        <f>0+2</f>
        <v>2</v>
      </c>
      <c r="I6" s="18">
        <f>G6-H6</f>
        <v>1</v>
      </c>
      <c r="J6" s="18">
        <f>D6*3+E6*1</f>
        <v>4</v>
      </c>
      <c r="K6" s="17"/>
    </row>
    <row r="7" spans="1:11" ht="15">
      <c r="A7" s="5" t="s">
        <v>4</v>
      </c>
      <c r="B7" s="5" t="s">
        <v>72</v>
      </c>
      <c r="C7" s="16">
        <f>SUM(D7:F7)</f>
        <v>2</v>
      </c>
      <c r="D7" s="38">
        <f>1</f>
        <v>1</v>
      </c>
      <c r="E7" s="38">
        <v>0</v>
      </c>
      <c r="F7" s="38">
        <f>1</f>
        <v>1</v>
      </c>
      <c r="G7" s="38">
        <f>0+3</f>
        <v>3</v>
      </c>
      <c r="H7" s="38">
        <f>1+1</f>
        <v>2</v>
      </c>
      <c r="I7" s="18">
        <f>G7-H7</f>
        <v>1</v>
      </c>
      <c r="J7" s="18">
        <f>D7*3+E7*1</f>
        <v>3</v>
      </c>
      <c r="K7" s="17"/>
    </row>
    <row r="8" spans="1:11" ht="15">
      <c r="A8" s="5" t="s">
        <v>35</v>
      </c>
      <c r="B8" s="5" t="s">
        <v>26</v>
      </c>
      <c r="C8" s="16">
        <f>SUM(D8:F8)</f>
        <v>2</v>
      </c>
      <c r="D8" s="38">
        <v>0</v>
      </c>
      <c r="E8" s="38">
        <f>1+1</f>
        <v>2</v>
      </c>
      <c r="F8" s="38">
        <v>0</v>
      </c>
      <c r="G8" s="38">
        <f>3+2</f>
        <v>5</v>
      </c>
      <c r="H8" s="38">
        <f>3+2</f>
        <v>5</v>
      </c>
      <c r="I8" s="18">
        <f>G8-H8</f>
        <v>0</v>
      </c>
      <c r="J8" s="18">
        <f>D8*3+E8*1</f>
        <v>2</v>
      </c>
      <c r="K8" s="17"/>
    </row>
    <row r="9" spans="1:11" ht="15">
      <c r="A9" s="5" t="s">
        <v>21</v>
      </c>
      <c r="B9" s="5" t="s">
        <v>85</v>
      </c>
      <c r="C9" s="16">
        <f>SUM(D9:F9)</f>
        <v>2</v>
      </c>
      <c r="D9" s="38">
        <v>0</v>
      </c>
      <c r="E9" s="38">
        <v>0</v>
      </c>
      <c r="F9" s="38">
        <f>1+1</f>
        <v>2</v>
      </c>
      <c r="G9" s="38">
        <f>0+1</f>
        <v>1</v>
      </c>
      <c r="H9" s="38">
        <f>5+3</f>
        <v>8</v>
      </c>
      <c r="I9" s="18">
        <f>G9-H9</f>
        <v>-7</v>
      </c>
      <c r="J9" s="18">
        <f>D9*3+E9*1</f>
        <v>0</v>
      </c>
      <c r="K9" s="17"/>
    </row>
    <row r="10" spans="1:11" ht="16.5">
      <c r="A10" s="99" t="s">
        <v>24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1"/>
    </row>
    <row r="11" spans="1:11" ht="15">
      <c r="A11" s="5" t="s">
        <v>38</v>
      </c>
      <c r="B11" s="5" t="s">
        <v>22</v>
      </c>
      <c r="C11" s="16">
        <f>SUM(D11:F11)</f>
        <v>3</v>
      </c>
      <c r="D11" s="38">
        <f>1</f>
        <v>1</v>
      </c>
      <c r="E11" s="38">
        <f>1+1</f>
        <v>2</v>
      </c>
      <c r="F11" s="38">
        <v>0</v>
      </c>
      <c r="G11" s="38">
        <f>2+2+0</f>
        <v>4</v>
      </c>
      <c r="H11" s="38">
        <f>1+2+0</f>
        <v>3</v>
      </c>
      <c r="I11" s="18">
        <f>G11-H11</f>
        <v>1</v>
      </c>
      <c r="J11" s="18">
        <f>D11*3+E11*1</f>
        <v>5</v>
      </c>
      <c r="K11" s="17"/>
    </row>
    <row r="12" spans="1:11" ht="15">
      <c r="A12" s="6" t="s">
        <v>8</v>
      </c>
      <c r="B12" s="6" t="s">
        <v>71</v>
      </c>
      <c r="C12" s="16">
        <f>SUM(D12:F12)</f>
        <v>3</v>
      </c>
      <c r="D12" s="38">
        <f>1</f>
        <v>1</v>
      </c>
      <c r="E12" s="38">
        <f>1+1</f>
        <v>2</v>
      </c>
      <c r="F12" s="38">
        <v>0</v>
      </c>
      <c r="G12" s="38">
        <f>0+1+2</f>
        <v>3</v>
      </c>
      <c r="H12" s="38">
        <f>0+1+1</f>
        <v>2</v>
      </c>
      <c r="I12" s="18">
        <f>G12-H12</f>
        <v>1</v>
      </c>
      <c r="J12" s="18">
        <f>D12*3+E12*1</f>
        <v>5</v>
      </c>
      <c r="K12" s="17"/>
    </row>
    <row r="13" spans="1:11" ht="15">
      <c r="A13" s="6" t="s">
        <v>36</v>
      </c>
      <c r="B13" s="6" t="s">
        <v>66</v>
      </c>
      <c r="C13" s="16">
        <f>SUM(D13:F13)</f>
        <v>2</v>
      </c>
      <c r="D13" s="38">
        <v>0</v>
      </c>
      <c r="E13" s="38">
        <f>1+1</f>
        <v>2</v>
      </c>
      <c r="F13" s="38">
        <v>0</v>
      </c>
      <c r="G13" s="38">
        <f>2+1</f>
        <v>3</v>
      </c>
      <c r="H13" s="38">
        <f>2+1</f>
        <v>3</v>
      </c>
      <c r="I13" s="18">
        <f>G13-H13</f>
        <v>0</v>
      </c>
      <c r="J13" s="18">
        <f>D13*3+E13*1</f>
        <v>2</v>
      </c>
      <c r="K13" s="17"/>
    </row>
    <row r="14" spans="1:11" ht="15">
      <c r="A14" s="6" t="s">
        <v>7</v>
      </c>
      <c r="B14" s="6" t="s">
        <v>65</v>
      </c>
      <c r="C14" s="16">
        <f>SUM(D14:F14)</f>
        <v>2</v>
      </c>
      <c r="D14" s="38">
        <v>0</v>
      </c>
      <c r="E14" s="38">
        <f>1+1</f>
        <v>2</v>
      </c>
      <c r="F14" s="38">
        <v>0</v>
      </c>
      <c r="G14" s="38">
        <f>0+0</f>
        <v>0</v>
      </c>
      <c r="H14" s="38">
        <f>0+0</f>
        <v>0</v>
      </c>
      <c r="I14" s="18">
        <f>G14-H14</f>
        <v>0</v>
      </c>
      <c r="J14" s="18">
        <f>D14*3+E14*1</f>
        <v>2</v>
      </c>
      <c r="K14" s="17"/>
    </row>
    <row r="15" spans="1:11" ht="15">
      <c r="A15" s="7" t="s">
        <v>9</v>
      </c>
      <c r="B15" s="7" t="s">
        <v>23</v>
      </c>
      <c r="C15" s="16">
        <f>SUM(D15:F15)</f>
        <v>2</v>
      </c>
      <c r="D15" s="38">
        <v>0</v>
      </c>
      <c r="E15" s="38">
        <v>0</v>
      </c>
      <c r="F15" s="38">
        <f>1+1</f>
        <v>2</v>
      </c>
      <c r="G15" s="38">
        <f>1+1</f>
        <v>2</v>
      </c>
      <c r="H15" s="38">
        <f>2+2</f>
        <v>4</v>
      </c>
      <c r="I15" s="18">
        <f>G15-H15</f>
        <v>-2</v>
      </c>
      <c r="J15" s="18">
        <f>D15*3+E15*1</f>
        <v>0</v>
      </c>
      <c r="K15" s="17"/>
    </row>
    <row r="16" spans="1:11" ht="16.5">
      <c r="A16" s="99" t="s">
        <v>25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1:11" ht="15">
      <c r="A17" s="6" t="s">
        <v>19</v>
      </c>
      <c r="B17" s="6" t="s">
        <v>68</v>
      </c>
      <c r="C17" s="16">
        <f>SUM(D17:F17)</f>
        <v>3</v>
      </c>
      <c r="D17" s="38">
        <f>1+1</f>
        <v>2</v>
      </c>
      <c r="E17" s="38">
        <f>1</f>
        <v>1</v>
      </c>
      <c r="F17" s="38">
        <v>0</v>
      </c>
      <c r="G17" s="38">
        <f>1+1+7</f>
        <v>9</v>
      </c>
      <c r="H17" s="38">
        <f>0+1+2</f>
        <v>3</v>
      </c>
      <c r="I17" s="18">
        <f>G17-H17</f>
        <v>6</v>
      </c>
      <c r="J17" s="18">
        <f>D17*3+E17*1</f>
        <v>7</v>
      </c>
      <c r="K17" s="17"/>
    </row>
    <row r="18" spans="1:11" ht="15">
      <c r="A18" s="6" t="s">
        <v>46</v>
      </c>
      <c r="B18" s="6" t="s">
        <v>67</v>
      </c>
      <c r="C18" s="16">
        <f>SUM(D18:F18)</f>
        <v>2</v>
      </c>
      <c r="D18" s="38">
        <f>1</f>
        <v>1</v>
      </c>
      <c r="E18" s="38">
        <f>1</f>
        <v>1</v>
      </c>
      <c r="F18" s="38">
        <v>0</v>
      </c>
      <c r="G18" s="38">
        <f>1+1</f>
        <v>2</v>
      </c>
      <c r="H18" s="38">
        <f>1+0</f>
        <v>1</v>
      </c>
      <c r="I18" s="18">
        <f>G18-H18</f>
        <v>1</v>
      </c>
      <c r="J18" s="18">
        <f>D18*3+E18*1</f>
        <v>4</v>
      </c>
      <c r="K18" s="17"/>
    </row>
    <row r="19" spans="1:11" ht="15">
      <c r="A19" s="6" t="s">
        <v>18</v>
      </c>
      <c r="B19" s="6" t="s">
        <v>6</v>
      </c>
      <c r="C19" s="16">
        <f>SUM(D19:F19)</f>
        <v>2</v>
      </c>
      <c r="D19" s="38">
        <f>1</f>
        <v>1</v>
      </c>
      <c r="E19" s="38">
        <v>0</v>
      </c>
      <c r="F19" s="38">
        <f>1</f>
        <v>1</v>
      </c>
      <c r="G19" s="38">
        <f>0+4</f>
        <v>4</v>
      </c>
      <c r="H19" s="38">
        <f>1+2</f>
        <v>3</v>
      </c>
      <c r="I19" s="18">
        <f>G19-H19</f>
        <v>1</v>
      </c>
      <c r="J19" s="18">
        <f>D19*3+E19*1</f>
        <v>3</v>
      </c>
      <c r="K19" s="17"/>
    </row>
    <row r="20" spans="1:11" ht="15">
      <c r="A20" s="5" t="s">
        <v>44</v>
      </c>
      <c r="B20" s="5" t="s">
        <v>0</v>
      </c>
      <c r="C20" s="16">
        <f>SUM(D20:F20)</f>
        <v>2</v>
      </c>
      <c r="D20" s="38">
        <f>1</f>
        <v>1</v>
      </c>
      <c r="E20" s="38">
        <v>0</v>
      </c>
      <c r="F20" s="38">
        <f>1</f>
        <v>1</v>
      </c>
      <c r="G20" s="38">
        <f>1+0</f>
        <v>1</v>
      </c>
      <c r="H20" s="38">
        <f>0+1</f>
        <v>1</v>
      </c>
      <c r="I20" s="18">
        <f>G20-H20</f>
        <v>0</v>
      </c>
      <c r="J20" s="18">
        <f>D20*3+E20*1</f>
        <v>3</v>
      </c>
      <c r="K20" s="17"/>
    </row>
    <row r="21" spans="1:11" ht="15">
      <c r="A21" s="7" t="s">
        <v>45</v>
      </c>
      <c r="B21" s="7" t="s">
        <v>69</v>
      </c>
      <c r="C21" s="16">
        <f>SUM(D21:F21)</f>
        <v>3</v>
      </c>
      <c r="D21" s="38">
        <v>0</v>
      </c>
      <c r="E21" s="38">
        <v>0</v>
      </c>
      <c r="F21" s="38">
        <f>1+1+1</f>
        <v>3</v>
      </c>
      <c r="G21" s="38">
        <f>0+2+2</f>
        <v>4</v>
      </c>
      <c r="H21" s="38">
        <f>1+7+4</f>
        <v>12</v>
      </c>
      <c r="I21" s="18">
        <f>G21-H21</f>
        <v>-8</v>
      </c>
      <c r="J21" s="18">
        <f>D21*3+E21*1</f>
        <v>0</v>
      </c>
      <c r="K21" s="17"/>
    </row>
    <row r="22" spans="1:11" ht="16.5">
      <c r="A22" s="99" t="s">
        <v>84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1"/>
    </row>
    <row r="23" spans="1:11" ht="15">
      <c r="A23" s="6" t="s">
        <v>27</v>
      </c>
      <c r="B23" s="6">
        <v>281</v>
      </c>
      <c r="C23" s="16">
        <f>SUM(D23:F23)</f>
        <v>3</v>
      </c>
      <c r="D23" s="38">
        <f>1+1</f>
        <v>2</v>
      </c>
      <c r="E23" s="38">
        <f>1</f>
        <v>1</v>
      </c>
      <c r="F23" s="38">
        <v>0</v>
      </c>
      <c r="G23" s="38">
        <f>2+0+4</f>
        <v>6</v>
      </c>
      <c r="H23" s="38">
        <f>1+0+0</f>
        <v>1</v>
      </c>
      <c r="I23" s="18">
        <f>G23-H23</f>
        <v>5</v>
      </c>
      <c r="J23" s="18">
        <f>D23*3+E23*1</f>
        <v>7</v>
      </c>
      <c r="K23" s="17"/>
    </row>
    <row r="24" spans="1:11" ht="15">
      <c r="A24" s="6" t="s">
        <v>29</v>
      </c>
      <c r="B24" s="6" t="s">
        <v>83</v>
      </c>
      <c r="C24" s="16">
        <f>SUM(D24:F24)</f>
        <v>3</v>
      </c>
      <c r="D24" s="38">
        <f>1+1</f>
        <v>2</v>
      </c>
      <c r="E24" s="38">
        <v>0</v>
      </c>
      <c r="F24" s="38">
        <f>1</f>
        <v>1</v>
      </c>
      <c r="G24" s="38">
        <f>1+9+6</f>
        <v>16</v>
      </c>
      <c r="H24" s="38">
        <f>2+1+1</f>
        <v>4</v>
      </c>
      <c r="I24" s="18">
        <f>G24-H24</f>
        <v>12</v>
      </c>
      <c r="J24" s="18">
        <f>D24*3+E24*1</f>
        <v>6</v>
      </c>
      <c r="K24" s="17"/>
    </row>
    <row r="25" spans="1:11" ht="15">
      <c r="A25" s="6" t="s">
        <v>28</v>
      </c>
      <c r="B25" s="6" t="s">
        <v>82</v>
      </c>
      <c r="C25" s="16">
        <f>SUM(D25:F25)</f>
        <v>3</v>
      </c>
      <c r="D25" s="38">
        <f>1</f>
        <v>1</v>
      </c>
      <c r="E25" s="38">
        <f>1</f>
        <v>1</v>
      </c>
      <c r="F25" s="38">
        <f>1</f>
        <v>1</v>
      </c>
      <c r="G25" s="38">
        <f>6+0+1</f>
        <v>7</v>
      </c>
      <c r="H25" s="38">
        <f>2+0+6</f>
        <v>8</v>
      </c>
      <c r="I25" s="18">
        <f>G25-H25</f>
        <v>-1</v>
      </c>
      <c r="J25" s="18">
        <f>D25*3+E25*1</f>
        <v>4</v>
      </c>
      <c r="K25" s="17"/>
    </row>
    <row r="26" spans="1:11" ht="15">
      <c r="A26" s="6" t="s">
        <v>39</v>
      </c>
      <c r="B26" s="6" t="s">
        <v>31</v>
      </c>
      <c r="C26" s="16">
        <f>SUM(D26:F26)</f>
        <v>2</v>
      </c>
      <c r="D26" s="38">
        <v>0</v>
      </c>
      <c r="E26" s="38">
        <v>0</v>
      </c>
      <c r="F26" s="38">
        <f>1+1</f>
        <v>2</v>
      </c>
      <c r="G26" s="38">
        <f>2+0</f>
        <v>2</v>
      </c>
      <c r="H26" s="38">
        <f>6+4</f>
        <v>10</v>
      </c>
      <c r="I26" s="18">
        <f>G26-H26</f>
        <v>-8</v>
      </c>
      <c r="J26" s="18">
        <f>D26*3+E26*1</f>
        <v>0</v>
      </c>
      <c r="K26" s="17"/>
    </row>
    <row r="27" spans="1:11" ht="15">
      <c r="A27" s="6" t="s">
        <v>34</v>
      </c>
      <c r="B27" s="6" t="s">
        <v>64</v>
      </c>
      <c r="C27" s="16">
        <f>SUM(D27:F27)</f>
        <v>1</v>
      </c>
      <c r="D27" s="38">
        <v>0</v>
      </c>
      <c r="E27" s="38">
        <v>0</v>
      </c>
      <c r="F27" s="38">
        <f>1</f>
        <v>1</v>
      </c>
      <c r="G27" s="38">
        <f>1</f>
        <v>1</v>
      </c>
      <c r="H27" s="38">
        <f>9</f>
        <v>9</v>
      </c>
      <c r="I27" s="18">
        <f>G27-H27</f>
        <v>-8</v>
      </c>
      <c r="J27" s="18">
        <f>D27*3+E27*1</f>
        <v>0</v>
      </c>
      <c r="K27" s="17"/>
    </row>
    <row r="28" ht="15">
      <c r="B28" s="54"/>
    </row>
  </sheetData>
  <sheetProtection/>
  <mergeCells count="5">
    <mergeCell ref="A22:K22"/>
    <mergeCell ref="J2:K2"/>
    <mergeCell ref="A4:K4"/>
    <mergeCell ref="A10:K10"/>
    <mergeCell ref="A16:K16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9.125" style="9" customWidth="1"/>
    <col min="2" max="2" width="16.25390625" style="9" customWidth="1"/>
    <col min="3" max="3" width="34.875" style="10" customWidth="1"/>
    <col min="4" max="4" width="15.375" style="10" hidden="1" customWidth="1"/>
    <col min="5" max="5" width="16.625" style="10" customWidth="1"/>
    <col min="6" max="6" width="40.75390625" style="10" customWidth="1"/>
    <col min="7" max="7" width="19.375" style="10" customWidth="1"/>
    <col min="8" max="8" width="10.375" style="10" customWidth="1"/>
    <col min="9" max="16384" width="9.00390625" style="10" customWidth="1"/>
  </cols>
  <sheetData>
    <row r="1" spans="1:7" ht="15.75">
      <c r="A1" s="8" t="s">
        <v>133</v>
      </c>
      <c r="G1" s="12"/>
    </row>
    <row r="2" spans="1:5" ht="15.75">
      <c r="A2" s="11" t="s">
        <v>135</v>
      </c>
      <c r="B2" s="12"/>
      <c r="C2" s="12"/>
      <c r="D2" s="12"/>
      <c r="E2" s="12"/>
    </row>
    <row r="3" spans="1:8" ht="15.75">
      <c r="A3" s="15" t="s">
        <v>3</v>
      </c>
      <c r="B3" s="15" t="s">
        <v>2</v>
      </c>
      <c r="C3" s="15" t="s">
        <v>40</v>
      </c>
      <c r="D3" s="15"/>
      <c r="E3" s="15" t="s">
        <v>41</v>
      </c>
      <c r="F3" s="15"/>
      <c r="G3" s="15" t="s">
        <v>42</v>
      </c>
      <c r="H3" s="15" t="s">
        <v>32</v>
      </c>
    </row>
    <row r="4" spans="1:8" s="83" customFormat="1" ht="15">
      <c r="A4" s="143">
        <v>1</v>
      </c>
      <c r="B4" s="130">
        <v>40551</v>
      </c>
      <c r="C4" s="116" t="s">
        <v>206</v>
      </c>
      <c r="D4" s="79" t="s">
        <v>47</v>
      </c>
      <c r="E4" s="80" t="s">
        <v>48</v>
      </c>
      <c r="F4" s="81" t="s">
        <v>207</v>
      </c>
      <c r="G4" s="126" t="s">
        <v>208</v>
      </c>
      <c r="H4" s="82" t="s">
        <v>209</v>
      </c>
    </row>
    <row r="5" spans="1:8" s="83" customFormat="1" ht="15">
      <c r="A5" s="139"/>
      <c r="B5" s="130"/>
      <c r="C5" s="117"/>
      <c r="D5" s="79"/>
      <c r="E5" s="80" t="s">
        <v>49</v>
      </c>
      <c r="F5" s="81" t="s">
        <v>90</v>
      </c>
      <c r="G5" s="127"/>
      <c r="H5" s="82" t="s">
        <v>210</v>
      </c>
    </row>
    <row r="6" spans="1:8" s="83" customFormat="1" ht="15">
      <c r="A6" s="140"/>
      <c r="B6" s="142"/>
      <c r="C6" s="118"/>
      <c r="D6" s="85"/>
      <c r="E6" s="78" t="s">
        <v>50</v>
      </c>
      <c r="F6" s="81" t="s">
        <v>211</v>
      </c>
      <c r="G6" s="145"/>
      <c r="H6" s="82" t="s">
        <v>212</v>
      </c>
    </row>
    <row r="7" spans="1:8" s="83" customFormat="1" ht="15">
      <c r="A7" s="146">
        <v>2</v>
      </c>
      <c r="B7" s="132">
        <v>40552</v>
      </c>
      <c r="C7" s="129" t="s">
        <v>213</v>
      </c>
      <c r="D7" s="79" t="s">
        <v>51</v>
      </c>
      <c r="E7" s="79" t="s">
        <v>48</v>
      </c>
      <c r="F7" s="81" t="s">
        <v>95</v>
      </c>
      <c r="G7" s="126">
        <v>281</v>
      </c>
      <c r="H7" s="82" t="s">
        <v>214</v>
      </c>
    </row>
    <row r="8" spans="1:8" s="83" customFormat="1" ht="15">
      <c r="A8" s="147"/>
      <c r="B8" s="133"/>
      <c r="C8" s="130"/>
      <c r="D8" s="85"/>
      <c r="E8" s="79" t="s">
        <v>49</v>
      </c>
      <c r="F8" s="81" t="s">
        <v>215</v>
      </c>
      <c r="G8" s="127"/>
      <c r="H8" s="82" t="s">
        <v>214</v>
      </c>
    </row>
    <row r="9" spans="1:8" s="83" customFormat="1" ht="15.75" thickBot="1">
      <c r="A9" s="148"/>
      <c r="B9" s="134"/>
      <c r="C9" s="131"/>
      <c r="D9" s="86"/>
      <c r="E9" s="87" t="s">
        <v>50</v>
      </c>
      <c r="F9" s="88" t="s">
        <v>99</v>
      </c>
      <c r="G9" s="128"/>
      <c r="H9" s="89" t="s">
        <v>216</v>
      </c>
    </row>
    <row r="10" spans="1:8" s="83" customFormat="1" ht="15">
      <c r="A10" s="138">
        <v>3</v>
      </c>
      <c r="B10" s="141">
        <v>40558</v>
      </c>
      <c r="C10" s="141" t="s">
        <v>217</v>
      </c>
      <c r="D10" s="90" t="s">
        <v>52</v>
      </c>
      <c r="E10" s="90" t="s">
        <v>48</v>
      </c>
      <c r="F10" s="91" t="s">
        <v>100</v>
      </c>
      <c r="G10" s="144" t="s">
        <v>218</v>
      </c>
      <c r="H10" s="82" t="s">
        <v>219</v>
      </c>
    </row>
    <row r="11" spans="1:8" s="83" customFormat="1" ht="15">
      <c r="A11" s="139"/>
      <c r="B11" s="117"/>
      <c r="C11" s="117"/>
      <c r="D11" s="79"/>
      <c r="E11" s="79" t="s">
        <v>49</v>
      </c>
      <c r="F11" s="81" t="s">
        <v>220</v>
      </c>
      <c r="G11" s="127"/>
      <c r="H11" s="82" t="s">
        <v>216</v>
      </c>
    </row>
    <row r="12" spans="1:8" s="83" customFormat="1" ht="15">
      <c r="A12" s="140"/>
      <c r="B12" s="118"/>
      <c r="C12" s="118"/>
      <c r="D12" s="79"/>
      <c r="E12" s="92" t="s">
        <v>50</v>
      </c>
      <c r="F12" s="81" t="s">
        <v>221</v>
      </c>
      <c r="G12" s="145"/>
      <c r="H12" s="82" t="s">
        <v>222</v>
      </c>
    </row>
    <row r="13" spans="1:8" s="83" customFormat="1" ht="15">
      <c r="A13" s="146">
        <v>4</v>
      </c>
      <c r="B13" s="132">
        <v>40559</v>
      </c>
      <c r="C13" s="116" t="s">
        <v>223</v>
      </c>
      <c r="D13" s="79" t="s">
        <v>53</v>
      </c>
      <c r="E13" s="79" t="s">
        <v>48</v>
      </c>
      <c r="F13" s="81" t="s">
        <v>224</v>
      </c>
      <c r="G13" s="126" t="s">
        <v>225</v>
      </c>
      <c r="H13" s="82" t="s">
        <v>226</v>
      </c>
    </row>
    <row r="14" spans="1:8" s="83" customFormat="1" ht="15" customHeight="1">
      <c r="A14" s="147"/>
      <c r="B14" s="133"/>
      <c r="C14" s="117"/>
      <c r="D14" s="79"/>
      <c r="E14" s="79" t="s">
        <v>49</v>
      </c>
      <c r="F14" s="81" t="s">
        <v>227</v>
      </c>
      <c r="G14" s="127"/>
      <c r="H14" s="82" t="s">
        <v>228</v>
      </c>
    </row>
    <row r="15" spans="1:8" s="83" customFormat="1" ht="15" customHeight="1" thickBot="1">
      <c r="A15" s="148"/>
      <c r="B15" s="134"/>
      <c r="C15" s="124"/>
      <c r="D15" s="86"/>
      <c r="E15" s="87" t="s">
        <v>50</v>
      </c>
      <c r="F15" s="94" t="s">
        <v>93</v>
      </c>
      <c r="G15" s="128"/>
      <c r="H15" s="89" t="s">
        <v>229</v>
      </c>
    </row>
    <row r="16" spans="1:8" s="83" customFormat="1" ht="15">
      <c r="A16" s="138">
        <v>5</v>
      </c>
      <c r="B16" s="141">
        <v>40565</v>
      </c>
      <c r="C16" s="141" t="s">
        <v>230</v>
      </c>
      <c r="D16" s="90" t="s">
        <v>53</v>
      </c>
      <c r="E16" s="90" t="s">
        <v>48</v>
      </c>
      <c r="F16" s="95" t="s">
        <v>91</v>
      </c>
      <c r="G16" s="144" t="s">
        <v>231</v>
      </c>
      <c r="H16" s="82" t="s">
        <v>226</v>
      </c>
    </row>
    <row r="17" spans="1:8" s="83" customFormat="1" ht="15">
      <c r="A17" s="139"/>
      <c r="B17" s="117"/>
      <c r="C17" s="117"/>
      <c r="D17" s="79"/>
      <c r="E17" s="79" t="s">
        <v>49</v>
      </c>
      <c r="F17" s="96" t="s">
        <v>89</v>
      </c>
      <c r="G17" s="127"/>
      <c r="H17" s="82" t="s">
        <v>232</v>
      </c>
    </row>
    <row r="18" spans="1:8" s="83" customFormat="1" ht="15">
      <c r="A18" s="140"/>
      <c r="B18" s="118"/>
      <c r="C18" s="118"/>
      <c r="D18" s="85"/>
      <c r="E18" s="92" t="s">
        <v>50</v>
      </c>
      <c r="F18" s="96" t="s">
        <v>233</v>
      </c>
      <c r="G18" s="145"/>
      <c r="H18" s="82" t="s">
        <v>234</v>
      </c>
    </row>
    <row r="19" spans="1:8" s="83" customFormat="1" ht="15" customHeight="1">
      <c r="A19" s="146">
        <v>6</v>
      </c>
      <c r="B19" s="132">
        <v>40566</v>
      </c>
      <c r="C19" s="116" t="s">
        <v>235</v>
      </c>
      <c r="D19" s="79" t="s">
        <v>54</v>
      </c>
      <c r="E19" s="79" t="s">
        <v>48</v>
      </c>
      <c r="F19" s="96" t="s">
        <v>236</v>
      </c>
      <c r="G19" s="126" t="s">
        <v>237</v>
      </c>
      <c r="H19" s="78" t="s">
        <v>205</v>
      </c>
    </row>
    <row r="20" spans="1:8" s="83" customFormat="1" ht="15" customHeight="1">
      <c r="A20" s="147"/>
      <c r="B20" s="133"/>
      <c r="C20" s="117"/>
      <c r="D20" s="84"/>
      <c r="E20" s="79" t="s">
        <v>49</v>
      </c>
      <c r="F20" s="96" t="s">
        <v>238</v>
      </c>
      <c r="G20" s="127"/>
      <c r="H20" s="82" t="s">
        <v>239</v>
      </c>
    </row>
    <row r="21" spans="1:8" s="83" customFormat="1" ht="15" customHeight="1" thickBot="1">
      <c r="A21" s="148"/>
      <c r="B21" s="134"/>
      <c r="C21" s="124"/>
      <c r="D21" s="93"/>
      <c r="E21" s="87" t="s">
        <v>50</v>
      </c>
      <c r="F21" s="97" t="s">
        <v>101</v>
      </c>
      <c r="G21" s="128"/>
      <c r="H21" s="89" t="s">
        <v>229</v>
      </c>
    </row>
    <row r="22" spans="1:8" s="165" customFormat="1" ht="15">
      <c r="A22" s="158">
        <v>7</v>
      </c>
      <c r="B22" s="159">
        <v>40572</v>
      </c>
      <c r="C22" s="159" t="s">
        <v>240</v>
      </c>
      <c r="D22" s="160" t="s">
        <v>55</v>
      </c>
      <c r="E22" s="161" t="s">
        <v>48</v>
      </c>
      <c r="F22" s="162" t="s">
        <v>97</v>
      </c>
      <c r="G22" s="163" t="s">
        <v>241</v>
      </c>
      <c r="H22" s="164" t="s">
        <v>242</v>
      </c>
    </row>
    <row r="23" spans="1:8" s="165" customFormat="1" ht="15">
      <c r="A23" s="166"/>
      <c r="B23" s="167"/>
      <c r="C23" s="167"/>
      <c r="D23" s="168"/>
      <c r="E23" s="169" t="s">
        <v>49</v>
      </c>
      <c r="F23" s="170" t="s">
        <v>94</v>
      </c>
      <c r="G23" s="171"/>
      <c r="H23" s="172" t="s">
        <v>243</v>
      </c>
    </row>
    <row r="24" spans="1:8" s="165" customFormat="1" ht="15">
      <c r="A24" s="173"/>
      <c r="B24" s="174"/>
      <c r="C24" s="174"/>
      <c r="D24" s="175"/>
      <c r="E24" s="176" t="s">
        <v>50</v>
      </c>
      <c r="F24" s="170" t="s">
        <v>244</v>
      </c>
      <c r="G24" s="177"/>
      <c r="H24" s="172" t="s">
        <v>245</v>
      </c>
    </row>
    <row r="25" spans="1:8" s="165" customFormat="1" ht="15" customHeight="1">
      <c r="A25" s="178">
        <v>8</v>
      </c>
      <c r="B25" s="179">
        <v>40573</v>
      </c>
      <c r="C25" s="180" t="s">
        <v>246</v>
      </c>
      <c r="D25" s="169" t="s">
        <v>56</v>
      </c>
      <c r="E25" s="169" t="s">
        <v>48</v>
      </c>
      <c r="F25" s="181" t="s">
        <v>247</v>
      </c>
      <c r="G25" s="182" t="s">
        <v>248</v>
      </c>
      <c r="H25" s="172" t="s">
        <v>249</v>
      </c>
    </row>
    <row r="26" spans="1:8" s="165" customFormat="1" ht="15" customHeight="1">
      <c r="A26" s="183"/>
      <c r="B26" s="184"/>
      <c r="C26" s="167"/>
      <c r="D26" s="169"/>
      <c r="E26" s="169" t="s">
        <v>49</v>
      </c>
      <c r="F26" s="170" t="s">
        <v>250</v>
      </c>
      <c r="G26" s="171"/>
      <c r="H26" s="172" t="s">
        <v>251</v>
      </c>
    </row>
    <row r="27" spans="1:8" s="165" customFormat="1" ht="15.75" customHeight="1" thickBot="1">
      <c r="A27" s="185"/>
      <c r="B27" s="186"/>
      <c r="C27" s="187"/>
      <c r="D27" s="188"/>
      <c r="E27" s="189" t="s">
        <v>50</v>
      </c>
      <c r="F27" s="190" t="s">
        <v>102</v>
      </c>
      <c r="G27" s="191"/>
      <c r="H27" s="192" t="s">
        <v>252</v>
      </c>
    </row>
    <row r="28" spans="1:8" ht="15" customHeight="1">
      <c r="A28" s="110">
        <v>9</v>
      </c>
      <c r="B28" s="112">
        <v>40586</v>
      </c>
      <c r="C28" s="112" t="s">
        <v>188</v>
      </c>
      <c r="D28" s="34" t="s">
        <v>57</v>
      </c>
      <c r="E28" s="34" t="s">
        <v>48</v>
      </c>
      <c r="F28" s="68" t="s">
        <v>150</v>
      </c>
      <c r="G28" s="106" t="s">
        <v>181</v>
      </c>
      <c r="H28" s="35"/>
    </row>
    <row r="29" spans="1:8" ht="15" customHeight="1">
      <c r="A29" s="111"/>
      <c r="B29" s="113"/>
      <c r="C29" s="113"/>
      <c r="D29" s="23"/>
      <c r="E29" s="23" t="s">
        <v>49</v>
      </c>
      <c r="F29" s="69" t="s">
        <v>146</v>
      </c>
      <c r="G29" s="107"/>
      <c r="H29" s="25"/>
    </row>
    <row r="30" spans="1:8" ht="15" customHeight="1">
      <c r="A30" s="115"/>
      <c r="B30" s="114"/>
      <c r="C30" s="114"/>
      <c r="D30" s="23"/>
      <c r="E30" s="24" t="s">
        <v>50</v>
      </c>
      <c r="F30" s="69" t="s">
        <v>147</v>
      </c>
      <c r="G30" s="125"/>
      <c r="H30" s="25"/>
    </row>
    <row r="31" spans="1:8" ht="15">
      <c r="A31" s="149">
        <v>10</v>
      </c>
      <c r="B31" s="121">
        <v>40587</v>
      </c>
      <c r="C31" s="119" t="s">
        <v>189</v>
      </c>
      <c r="D31" s="13" t="s">
        <v>58</v>
      </c>
      <c r="E31" s="13" t="s">
        <v>48</v>
      </c>
      <c r="F31" s="69" t="s">
        <v>141</v>
      </c>
      <c r="G31" s="108" t="s">
        <v>159</v>
      </c>
      <c r="H31" s="25"/>
    </row>
    <row r="32" spans="1:8" ht="15">
      <c r="A32" s="150"/>
      <c r="B32" s="122"/>
      <c r="C32" s="113"/>
      <c r="D32" s="13"/>
      <c r="E32" s="13" t="s">
        <v>49</v>
      </c>
      <c r="F32" s="69" t="s">
        <v>134</v>
      </c>
      <c r="G32" s="107"/>
      <c r="H32" s="25"/>
    </row>
    <row r="33" spans="1:8" ht="15.75" thickBot="1">
      <c r="A33" s="151"/>
      <c r="B33" s="123"/>
      <c r="C33" s="120"/>
      <c r="D33" s="30"/>
      <c r="E33" s="31" t="s">
        <v>50</v>
      </c>
      <c r="F33" s="70" t="s">
        <v>70</v>
      </c>
      <c r="G33" s="109"/>
      <c r="H33" s="32"/>
    </row>
    <row r="34" spans="1:8" ht="15">
      <c r="A34" s="110">
        <v>11</v>
      </c>
      <c r="B34" s="112">
        <v>40593</v>
      </c>
      <c r="C34" s="112" t="s">
        <v>88</v>
      </c>
      <c r="D34" s="33" t="s">
        <v>59</v>
      </c>
      <c r="E34" s="33" t="s">
        <v>48</v>
      </c>
      <c r="F34" s="68" t="s">
        <v>92</v>
      </c>
      <c r="G34" s="106" t="s">
        <v>132</v>
      </c>
      <c r="H34" s="35"/>
    </row>
    <row r="35" spans="1:8" ht="15">
      <c r="A35" s="111"/>
      <c r="B35" s="113"/>
      <c r="C35" s="113"/>
      <c r="D35" s="13"/>
      <c r="E35" s="13" t="s">
        <v>49</v>
      </c>
      <c r="F35" s="69" t="s">
        <v>96</v>
      </c>
      <c r="G35" s="107"/>
      <c r="H35" s="25"/>
    </row>
    <row r="36" spans="1:8" ht="15.75" thickBot="1">
      <c r="A36" s="115"/>
      <c r="B36" s="114"/>
      <c r="C36" s="114"/>
      <c r="D36" s="13"/>
      <c r="E36" s="14" t="s">
        <v>50</v>
      </c>
      <c r="F36" s="70" t="s">
        <v>98</v>
      </c>
      <c r="G36" s="125"/>
      <c r="H36" s="25"/>
    </row>
    <row r="37" spans="1:8" ht="15">
      <c r="A37" s="110">
        <v>12</v>
      </c>
      <c r="B37" s="112">
        <v>40600</v>
      </c>
      <c r="C37" s="112" t="s">
        <v>192</v>
      </c>
      <c r="D37" s="33" t="s">
        <v>60</v>
      </c>
      <c r="E37" s="33" t="s">
        <v>48</v>
      </c>
      <c r="F37" s="68" t="s">
        <v>202</v>
      </c>
      <c r="G37" s="106" t="s">
        <v>200</v>
      </c>
      <c r="H37" s="35"/>
    </row>
    <row r="38" spans="1:8" ht="15">
      <c r="A38" s="111"/>
      <c r="B38" s="113"/>
      <c r="C38" s="113"/>
      <c r="D38" s="13"/>
      <c r="E38" s="13" t="s">
        <v>49</v>
      </c>
      <c r="F38" s="69" t="s">
        <v>196</v>
      </c>
      <c r="G38" s="107"/>
      <c r="H38" s="40"/>
    </row>
    <row r="39" spans="1:8" ht="15.75" thickBot="1">
      <c r="A39" s="115"/>
      <c r="B39" s="114"/>
      <c r="C39" s="114"/>
      <c r="D39" s="30"/>
      <c r="E39" s="14" t="s">
        <v>50</v>
      </c>
      <c r="F39" s="69" t="s">
        <v>199</v>
      </c>
      <c r="G39" s="125"/>
      <c r="H39" s="32"/>
    </row>
    <row r="40" spans="1:8" ht="15">
      <c r="A40" s="149">
        <v>13</v>
      </c>
      <c r="B40" s="121">
        <v>40601</v>
      </c>
      <c r="C40" s="119" t="s">
        <v>194</v>
      </c>
      <c r="D40" s="33" t="s">
        <v>61</v>
      </c>
      <c r="E40" s="13" t="s">
        <v>48</v>
      </c>
      <c r="F40" s="69" t="s">
        <v>195</v>
      </c>
      <c r="G40" s="108" t="s">
        <v>201</v>
      </c>
      <c r="H40" s="35"/>
    </row>
    <row r="41" spans="1:8" ht="15">
      <c r="A41" s="150"/>
      <c r="B41" s="122"/>
      <c r="C41" s="113"/>
      <c r="D41" s="13"/>
      <c r="E41" s="13" t="s">
        <v>49</v>
      </c>
      <c r="F41" s="69" t="s">
        <v>197</v>
      </c>
      <c r="G41" s="107"/>
      <c r="H41" s="25"/>
    </row>
    <row r="42" spans="1:8" ht="15.75" customHeight="1" thickBot="1">
      <c r="A42" s="151"/>
      <c r="B42" s="123"/>
      <c r="C42" s="120"/>
      <c r="D42" s="13"/>
      <c r="E42" s="31" t="s">
        <v>50</v>
      </c>
      <c r="F42" s="70" t="s">
        <v>198</v>
      </c>
      <c r="G42" s="109"/>
      <c r="H42" s="25"/>
    </row>
    <row r="43" spans="1:8" s="19" customFormat="1" ht="15">
      <c r="A43" s="110">
        <v>14</v>
      </c>
      <c r="B43" s="112">
        <v>40607</v>
      </c>
      <c r="C43" s="104" t="s">
        <v>193</v>
      </c>
      <c r="D43" s="33" t="s">
        <v>63</v>
      </c>
      <c r="E43" s="33" t="s">
        <v>48</v>
      </c>
      <c r="F43" s="69" t="s">
        <v>104</v>
      </c>
      <c r="G43" s="108" t="s">
        <v>71</v>
      </c>
      <c r="H43" s="35"/>
    </row>
    <row r="44" spans="1:8" s="19" customFormat="1" ht="15">
      <c r="A44" s="111"/>
      <c r="B44" s="113"/>
      <c r="C44" s="105"/>
      <c r="D44" s="13"/>
      <c r="E44" s="13" t="s">
        <v>49</v>
      </c>
      <c r="F44" s="69" t="s">
        <v>145</v>
      </c>
      <c r="G44" s="107"/>
      <c r="H44" s="25"/>
    </row>
    <row r="45" spans="1:8" s="19" customFormat="1" ht="15.75" thickBot="1">
      <c r="A45" s="115"/>
      <c r="B45" s="114"/>
      <c r="C45" s="105"/>
      <c r="D45" s="13"/>
      <c r="E45" s="31" t="s">
        <v>50</v>
      </c>
      <c r="F45" s="70" t="s">
        <v>103</v>
      </c>
      <c r="G45" s="109"/>
      <c r="H45" s="25"/>
    </row>
    <row r="46" spans="1:8" s="19" customFormat="1" ht="15">
      <c r="A46" s="110">
        <v>15</v>
      </c>
      <c r="B46" s="112">
        <v>40614</v>
      </c>
      <c r="C46" s="104" t="s">
        <v>105</v>
      </c>
      <c r="D46" s="33"/>
      <c r="E46" s="28" t="s">
        <v>48</v>
      </c>
      <c r="F46" s="41" t="s">
        <v>106</v>
      </c>
      <c r="G46" s="106" t="s">
        <v>190</v>
      </c>
      <c r="H46" s="29"/>
    </row>
    <row r="47" spans="1:8" s="19" customFormat="1" ht="15">
      <c r="A47" s="111"/>
      <c r="B47" s="113"/>
      <c r="C47" s="105"/>
      <c r="D47" s="13"/>
      <c r="E47" s="13" t="s">
        <v>49</v>
      </c>
      <c r="F47" s="23" t="s">
        <v>107</v>
      </c>
      <c r="G47" s="107"/>
      <c r="H47" s="29"/>
    </row>
    <row r="48" spans="1:8" s="19" customFormat="1" ht="15">
      <c r="A48" s="115"/>
      <c r="B48" s="114"/>
      <c r="C48" s="152"/>
      <c r="D48" s="27"/>
      <c r="E48" s="14" t="s">
        <v>50</v>
      </c>
      <c r="F48" s="56" t="s">
        <v>108</v>
      </c>
      <c r="G48" s="125"/>
      <c r="H48" s="29"/>
    </row>
    <row r="49" spans="1:8" s="19" customFormat="1" ht="15">
      <c r="A49" s="149">
        <v>16</v>
      </c>
      <c r="B49" s="121">
        <v>40615</v>
      </c>
      <c r="C49" s="135" t="s">
        <v>114</v>
      </c>
      <c r="D49" s="13" t="s">
        <v>62</v>
      </c>
      <c r="E49" s="13" t="s">
        <v>48</v>
      </c>
      <c r="F49" s="42" t="s">
        <v>109</v>
      </c>
      <c r="G49" s="108" t="s">
        <v>190</v>
      </c>
      <c r="H49" s="26"/>
    </row>
    <row r="50" spans="1:8" s="19" customFormat="1" ht="15">
      <c r="A50" s="150"/>
      <c r="B50" s="122"/>
      <c r="C50" s="136"/>
      <c r="D50" s="13"/>
      <c r="E50" s="13" t="s">
        <v>49</v>
      </c>
      <c r="F50" s="23" t="s">
        <v>110</v>
      </c>
      <c r="G50" s="107"/>
      <c r="H50" s="26"/>
    </row>
    <row r="51" spans="1:8" s="19" customFormat="1" ht="15.75" thickBot="1">
      <c r="A51" s="151"/>
      <c r="B51" s="123"/>
      <c r="C51" s="137"/>
      <c r="D51" s="30"/>
      <c r="E51" s="31" t="s">
        <v>50</v>
      </c>
      <c r="F51" s="37" t="s">
        <v>111</v>
      </c>
      <c r="G51" s="109"/>
      <c r="H51" s="36"/>
    </row>
    <row r="52" spans="1:8" s="19" customFormat="1" ht="15">
      <c r="A52" s="110">
        <v>17</v>
      </c>
      <c r="B52" s="112">
        <v>40621</v>
      </c>
      <c r="C52" s="104" t="s">
        <v>115</v>
      </c>
      <c r="D52" s="33" t="s">
        <v>63</v>
      </c>
      <c r="E52" s="33" t="s">
        <v>48</v>
      </c>
      <c r="F52" s="41" t="s">
        <v>112</v>
      </c>
      <c r="G52" s="106" t="s">
        <v>190</v>
      </c>
      <c r="H52" s="35"/>
    </row>
    <row r="53" spans="1:8" s="19" customFormat="1" ht="15">
      <c r="A53" s="111"/>
      <c r="B53" s="113"/>
      <c r="C53" s="105"/>
      <c r="D53" s="13"/>
      <c r="E53" s="13" t="s">
        <v>49</v>
      </c>
      <c r="F53" s="23" t="s">
        <v>113</v>
      </c>
      <c r="G53" s="107"/>
      <c r="H53" s="25"/>
    </row>
    <row r="54" spans="1:8" s="19" customFormat="1" ht="15.75" thickBot="1">
      <c r="A54" s="115"/>
      <c r="B54" s="114"/>
      <c r="C54" s="105"/>
      <c r="D54" s="13"/>
      <c r="E54" s="14" t="s">
        <v>50</v>
      </c>
      <c r="F54" s="23" t="s">
        <v>117</v>
      </c>
      <c r="G54" s="107"/>
      <c r="H54" s="25"/>
    </row>
    <row r="55" spans="1:8" ht="15">
      <c r="A55" s="110">
        <v>18</v>
      </c>
      <c r="B55" s="112">
        <v>40628</v>
      </c>
      <c r="C55" s="104" t="s">
        <v>116</v>
      </c>
      <c r="D55" s="33" t="s">
        <v>63</v>
      </c>
      <c r="E55" s="33" t="s">
        <v>48</v>
      </c>
      <c r="F55" s="41" t="s">
        <v>118</v>
      </c>
      <c r="G55" s="106" t="s">
        <v>190</v>
      </c>
      <c r="H55" s="43"/>
    </row>
    <row r="56" spans="1:8" ht="15">
      <c r="A56" s="111"/>
      <c r="B56" s="113"/>
      <c r="C56" s="105"/>
      <c r="D56" s="13"/>
      <c r="E56" s="13" t="s">
        <v>49</v>
      </c>
      <c r="F56" s="23" t="s">
        <v>119</v>
      </c>
      <c r="G56" s="107"/>
      <c r="H56" s="25"/>
    </row>
    <row r="57" spans="1:8" ht="15.75" thickBot="1">
      <c r="A57" s="111"/>
      <c r="B57" s="113"/>
      <c r="C57" s="105"/>
      <c r="D57" s="13"/>
      <c r="E57" s="14" t="s">
        <v>50</v>
      </c>
      <c r="F57" s="23" t="s">
        <v>120</v>
      </c>
      <c r="G57" s="107"/>
      <c r="H57" s="36"/>
    </row>
    <row r="58" spans="1:8" ht="15" customHeight="1">
      <c r="A58" s="110">
        <v>19</v>
      </c>
      <c r="B58" s="112">
        <v>40635</v>
      </c>
      <c r="C58" s="104" t="s">
        <v>124</v>
      </c>
      <c r="D58" s="33" t="s">
        <v>63</v>
      </c>
      <c r="E58" s="33" t="s">
        <v>48</v>
      </c>
      <c r="F58" s="41" t="s">
        <v>121</v>
      </c>
      <c r="G58" s="106" t="s">
        <v>190</v>
      </c>
      <c r="H58" s="35"/>
    </row>
    <row r="59" spans="1:8" s="19" customFormat="1" ht="15">
      <c r="A59" s="111"/>
      <c r="B59" s="113"/>
      <c r="C59" s="105"/>
      <c r="D59" s="13"/>
      <c r="E59" s="13" t="s">
        <v>49</v>
      </c>
      <c r="F59" s="23" t="s">
        <v>122</v>
      </c>
      <c r="G59" s="107"/>
      <c r="H59" s="25"/>
    </row>
    <row r="60" spans="1:8" s="19" customFormat="1" ht="15.75" thickBot="1">
      <c r="A60" s="115"/>
      <c r="B60" s="114"/>
      <c r="C60" s="105"/>
      <c r="D60" s="13"/>
      <c r="E60" s="14" t="s">
        <v>50</v>
      </c>
      <c r="F60" s="23" t="s">
        <v>123</v>
      </c>
      <c r="G60" s="107"/>
      <c r="H60" s="24"/>
    </row>
    <row r="61" spans="1:8" s="19" customFormat="1" ht="15">
      <c r="A61" s="110">
        <v>20</v>
      </c>
      <c r="B61" s="112">
        <v>40642</v>
      </c>
      <c r="C61" s="104" t="s">
        <v>125</v>
      </c>
      <c r="D61" s="33" t="s">
        <v>63</v>
      </c>
      <c r="E61" s="33" t="s">
        <v>48</v>
      </c>
      <c r="F61" s="41" t="s">
        <v>126</v>
      </c>
      <c r="G61" s="106" t="s">
        <v>190</v>
      </c>
      <c r="H61" s="35"/>
    </row>
    <row r="62" spans="1:8" s="19" customFormat="1" ht="15">
      <c r="A62" s="111"/>
      <c r="B62" s="113"/>
      <c r="C62" s="105"/>
      <c r="D62" s="13"/>
      <c r="E62" s="13" t="s">
        <v>49</v>
      </c>
      <c r="F62" s="23" t="s">
        <v>127</v>
      </c>
      <c r="G62" s="107"/>
      <c r="H62" s="25"/>
    </row>
    <row r="63" spans="1:8" s="19" customFormat="1" ht="15.75" thickBot="1">
      <c r="A63" s="115"/>
      <c r="B63" s="114"/>
      <c r="C63" s="105"/>
      <c r="D63" s="13"/>
      <c r="E63" s="14" t="s">
        <v>50</v>
      </c>
      <c r="F63" s="23" t="s">
        <v>128</v>
      </c>
      <c r="G63" s="107"/>
      <c r="H63" s="24"/>
    </row>
    <row r="64" spans="1:8" s="19" customFormat="1" ht="15">
      <c r="A64" s="110">
        <v>21</v>
      </c>
      <c r="B64" s="112">
        <v>40649</v>
      </c>
      <c r="C64" s="104" t="s">
        <v>131</v>
      </c>
      <c r="D64" s="33" t="s">
        <v>63</v>
      </c>
      <c r="E64" s="33" t="s">
        <v>48</v>
      </c>
      <c r="F64" s="41"/>
      <c r="G64" s="106" t="s">
        <v>190</v>
      </c>
      <c r="H64" s="35"/>
    </row>
    <row r="65" spans="1:8" s="19" customFormat="1" ht="15">
      <c r="A65" s="111"/>
      <c r="B65" s="113"/>
      <c r="C65" s="105"/>
      <c r="D65" s="13"/>
      <c r="E65" s="13" t="s">
        <v>49</v>
      </c>
      <c r="F65" s="23" t="s">
        <v>129</v>
      </c>
      <c r="G65" s="107"/>
      <c r="H65" s="25"/>
    </row>
    <row r="66" spans="1:8" s="19" customFormat="1" ht="15">
      <c r="A66" s="115"/>
      <c r="B66" s="114"/>
      <c r="C66" s="152"/>
      <c r="D66" s="13"/>
      <c r="E66" s="14" t="s">
        <v>50</v>
      </c>
      <c r="F66" s="23" t="s">
        <v>130</v>
      </c>
      <c r="G66" s="125"/>
      <c r="H66" s="24"/>
    </row>
    <row r="67" ht="15.75">
      <c r="F67" s="72"/>
    </row>
  </sheetData>
  <sheetProtection/>
  <mergeCells count="84">
    <mergeCell ref="A40:A42"/>
    <mergeCell ref="G37:G39"/>
    <mergeCell ref="G34:G36"/>
    <mergeCell ref="C46:C48"/>
    <mergeCell ref="G46:G48"/>
    <mergeCell ref="A64:A66"/>
    <mergeCell ref="B64:B66"/>
    <mergeCell ref="C64:C66"/>
    <mergeCell ref="G64:G66"/>
    <mergeCell ref="A31:A33"/>
    <mergeCell ref="C31:C33"/>
    <mergeCell ref="B28:B30"/>
    <mergeCell ref="A37:A39"/>
    <mergeCell ref="C37:C39"/>
    <mergeCell ref="B37:B39"/>
    <mergeCell ref="A19:A21"/>
    <mergeCell ref="C19:C21"/>
    <mergeCell ref="A22:A24"/>
    <mergeCell ref="B22:B24"/>
    <mergeCell ref="G31:G33"/>
    <mergeCell ref="A34:A36"/>
    <mergeCell ref="B34:B36"/>
    <mergeCell ref="C34:C36"/>
    <mergeCell ref="B31:B33"/>
    <mergeCell ref="B25:B27"/>
    <mergeCell ref="A7:A9"/>
    <mergeCell ref="A13:A15"/>
    <mergeCell ref="B13:B15"/>
    <mergeCell ref="A10:A12"/>
    <mergeCell ref="G28:G30"/>
    <mergeCell ref="G16:G18"/>
    <mergeCell ref="A25:A27"/>
    <mergeCell ref="C22:C24"/>
    <mergeCell ref="B19:B21"/>
    <mergeCell ref="A28:A30"/>
    <mergeCell ref="A16:A18"/>
    <mergeCell ref="C16:C18"/>
    <mergeCell ref="G13:G15"/>
    <mergeCell ref="B4:B6"/>
    <mergeCell ref="B16:B18"/>
    <mergeCell ref="A4:A6"/>
    <mergeCell ref="G10:G12"/>
    <mergeCell ref="C10:C12"/>
    <mergeCell ref="B10:B12"/>
    <mergeCell ref="G4:G6"/>
    <mergeCell ref="C7:C9"/>
    <mergeCell ref="B7:B9"/>
    <mergeCell ref="B55:B57"/>
    <mergeCell ref="G7:G9"/>
    <mergeCell ref="G52:G54"/>
    <mergeCell ref="C49:C51"/>
    <mergeCell ref="G49:G51"/>
    <mergeCell ref="B52:B54"/>
    <mergeCell ref="B46:B48"/>
    <mergeCell ref="B49:B51"/>
    <mergeCell ref="C4:C6"/>
    <mergeCell ref="G40:G42"/>
    <mergeCell ref="C40:C42"/>
    <mergeCell ref="B40:B42"/>
    <mergeCell ref="C13:C15"/>
    <mergeCell ref="G25:G27"/>
    <mergeCell ref="C25:C27"/>
    <mergeCell ref="C28:C30"/>
    <mergeCell ref="G22:G24"/>
    <mergeCell ref="G19:G21"/>
    <mergeCell ref="A55:A57"/>
    <mergeCell ref="B43:B45"/>
    <mergeCell ref="A61:A63"/>
    <mergeCell ref="B61:B63"/>
    <mergeCell ref="A58:A60"/>
    <mergeCell ref="B58:B60"/>
    <mergeCell ref="A43:A45"/>
    <mergeCell ref="A52:A54"/>
    <mergeCell ref="A46:A48"/>
    <mergeCell ref="A49:A51"/>
    <mergeCell ref="C61:C63"/>
    <mergeCell ref="G61:G63"/>
    <mergeCell ref="C43:C45"/>
    <mergeCell ref="G43:G45"/>
    <mergeCell ref="C55:C57"/>
    <mergeCell ref="G55:G57"/>
    <mergeCell ref="C52:C54"/>
    <mergeCell ref="C58:C60"/>
    <mergeCell ref="G58:G60"/>
  </mergeCells>
  <printOptions/>
  <pageMargins left="0.75" right="0.75" top="1" bottom="1" header="0.5" footer="0.5"/>
  <pageSetup fitToHeight="1" fitToWidth="1"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6.5"/>
  <cols>
    <col min="1" max="1" width="5.25390625" style="57" customWidth="1"/>
    <col min="2" max="2" width="32.75390625" style="57" customWidth="1"/>
    <col min="3" max="6" width="12.625" style="57" customWidth="1"/>
    <col min="7" max="7" width="4.625" style="57" customWidth="1"/>
    <col min="8" max="8" width="12.625" style="57" customWidth="1"/>
    <col min="9" max="16384" width="9.00390625" style="57" customWidth="1"/>
  </cols>
  <sheetData>
    <row r="1" spans="1:2" ht="16.5" thickBot="1">
      <c r="A1" s="8" t="str">
        <f>'Match Calendar (by date)'!A1</f>
        <v>12TH WAH YAN LEAGUE CUP FOOTBALL TOURNAMENT (2010 - 2011)</v>
      </c>
      <c r="B1" s="8"/>
    </row>
    <row r="2" spans="1:8" ht="17.25" thickBot="1">
      <c r="A2" s="8" t="s">
        <v>140</v>
      </c>
      <c r="B2" s="8"/>
      <c r="F2" s="58" t="s">
        <v>43</v>
      </c>
      <c r="G2" s="153">
        <v>40573</v>
      </c>
      <c r="H2" s="154"/>
    </row>
    <row r="3" spans="1:8" ht="33" customHeight="1">
      <c r="A3" s="59"/>
      <c r="B3" s="59"/>
      <c r="C3" s="60" t="s">
        <v>136</v>
      </c>
      <c r="D3" s="60" t="s">
        <v>137</v>
      </c>
      <c r="E3" s="60" t="s">
        <v>138</v>
      </c>
      <c r="F3" s="60" t="s">
        <v>139</v>
      </c>
      <c r="G3" s="61"/>
      <c r="H3" s="60" t="s">
        <v>191</v>
      </c>
    </row>
    <row r="4" spans="1:8" ht="18" customHeight="1">
      <c r="A4" s="73" t="s">
        <v>151</v>
      </c>
      <c r="B4" s="74"/>
      <c r="C4" s="74"/>
      <c r="D4" s="74"/>
      <c r="E4" s="74"/>
      <c r="F4" s="74"/>
      <c r="H4" s="75"/>
    </row>
    <row r="5" spans="1:8" ht="15">
      <c r="A5" s="62" t="s">
        <v>152</v>
      </c>
      <c r="B5" s="62" t="s">
        <v>153</v>
      </c>
      <c r="C5" s="77">
        <v>40551</v>
      </c>
      <c r="D5" s="77">
        <v>40558</v>
      </c>
      <c r="E5" s="71">
        <v>40586</v>
      </c>
      <c r="F5" s="71">
        <v>40601</v>
      </c>
      <c r="H5" s="76">
        <v>40559</v>
      </c>
    </row>
    <row r="6" spans="1:8" ht="15">
      <c r="A6" s="62" t="s">
        <v>154</v>
      </c>
      <c r="B6" s="62" t="s">
        <v>155</v>
      </c>
      <c r="C6" s="77">
        <v>40558</v>
      </c>
      <c r="D6" s="98">
        <v>40565</v>
      </c>
      <c r="E6" s="71">
        <v>40586</v>
      </c>
      <c r="F6" s="71">
        <v>40601</v>
      </c>
      <c r="H6" s="76">
        <v>40566</v>
      </c>
    </row>
    <row r="7" spans="1:8" ht="15">
      <c r="A7" s="62" t="s">
        <v>156</v>
      </c>
      <c r="B7" s="62" t="s">
        <v>157</v>
      </c>
      <c r="C7" s="77">
        <v>40551</v>
      </c>
      <c r="D7" s="98">
        <v>40565</v>
      </c>
      <c r="E7" s="71">
        <v>40586</v>
      </c>
      <c r="F7" s="71">
        <v>40593</v>
      </c>
      <c r="H7" s="76">
        <v>40573</v>
      </c>
    </row>
    <row r="8" spans="1:8" ht="15">
      <c r="A8" s="62" t="s">
        <v>158</v>
      </c>
      <c r="B8" s="62" t="s">
        <v>159</v>
      </c>
      <c r="C8" s="77">
        <v>40551</v>
      </c>
      <c r="D8" s="98">
        <v>40565</v>
      </c>
      <c r="E8" s="71">
        <v>40586</v>
      </c>
      <c r="F8" s="71">
        <v>40601</v>
      </c>
      <c r="H8" s="76">
        <v>40587</v>
      </c>
    </row>
    <row r="9" spans="1:8" ht="15">
      <c r="A9" s="62" t="s">
        <v>160</v>
      </c>
      <c r="B9" s="62" t="s">
        <v>161</v>
      </c>
      <c r="C9" s="77">
        <v>40551</v>
      </c>
      <c r="D9" s="98">
        <v>40565</v>
      </c>
      <c r="E9" s="71">
        <v>40593</v>
      </c>
      <c r="F9" s="71">
        <v>40601</v>
      </c>
      <c r="H9" s="63" t="s">
        <v>203</v>
      </c>
    </row>
    <row r="10" spans="1:8" ht="16.5">
      <c r="A10" s="73" t="s">
        <v>142</v>
      </c>
      <c r="B10" s="74"/>
      <c r="C10" s="74"/>
      <c r="D10" s="74"/>
      <c r="E10" s="74"/>
      <c r="F10" s="74"/>
      <c r="H10" s="75"/>
    </row>
    <row r="11" spans="1:8" ht="15">
      <c r="A11" s="64" t="s">
        <v>162</v>
      </c>
      <c r="B11" s="64" t="s">
        <v>163</v>
      </c>
      <c r="C11" s="77">
        <v>40551</v>
      </c>
      <c r="D11" s="193">
        <v>40572</v>
      </c>
      <c r="E11" s="71">
        <v>40587</v>
      </c>
      <c r="F11" s="71">
        <v>40593</v>
      </c>
      <c r="H11" s="76">
        <v>40558</v>
      </c>
    </row>
    <row r="12" spans="1:8" ht="15">
      <c r="A12" s="64" t="s">
        <v>164</v>
      </c>
      <c r="B12" s="64" t="s">
        <v>165</v>
      </c>
      <c r="C12" s="77">
        <v>40559</v>
      </c>
      <c r="D12" s="193">
        <v>40572</v>
      </c>
      <c r="E12" s="71">
        <v>40587</v>
      </c>
      <c r="F12" s="71">
        <v>40601</v>
      </c>
      <c r="H12" s="76">
        <v>40565</v>
      </c>
    </row>
    <row r="13" spans="1:8" ht="15">
      <c r="A13" s="64" t="s">
        <v>166</v>
      </c>
      <c r="B13" s="64" t="s">
        <v>167</v>
      </c>
      <c r="C13" s="77">
        <v>40552</v>
      </c>
      <c r="D13" s="77">
        <v>40559</v>
      </c>
      <c r="E13" s="193">
        <v>40572</v>
      </c>
      <c r="F13" s="71">
        <v>40593</v>
      </c>
      <c r="H13" s="76">
        <v>40607</v>
      </c>
    </row>
    <row r="14" spans="1:8" ht="15">
      <c r="A14" s="64" t="s">
        <v>168</v>
      </c>
      <c r="B14" s="64" t="s">
        <v>149</v>
      </c>
      <c r="C14" s="77">
        <v>40552</v>
      </c>
      <c r="D14" s="77">
        <v>40559</v>
      </c>
      <c r="E14" s="71">
        <v>40593</v>
      </c>
      <c r="F14" s="71">
        <v>40601</v>
      </c>
      <c r="H14" s="76">
        <v>40600</v>
      </c>
    </row>
    <row r="15" spans="1:8" ht="15">
      <c r="A15" s="65" t="s">
        <v>169</v>
      </c>
      <c r="B15" s="65" t="s">
        <v>170</v>
      </c>
      <c r="C15" s="77">
        <v>40551</v>
      </c>
      <c r="D15" s="77">
        <v>40559</v>
      </c>
      <c r="E15" s="193">
        <v>40572</v>
      </c>
      <c r="F15" s="71">
        <v>40593</v>
      </c>
      <c r="H15" s="63" t="s">
        <v>203</v>
      </c>
    </row>
    <row r="16" spans="1:8" ht="16.5">
      <c r="A16" s="73" t="s">
        <v>143</v>
      </c>
      <c r="B16" s="74"/>
      <c r="C16" s="74"/>
      <c r="D16" s="74"/>
      <c r="E16" s="74"/>
      <c r="F16" s="74"/>
      <c r="H16" s="75"/>
    </row>
    <row r="17" spans="1:8" ht="15">
      <c r="A17" s="64" t="s">
        <v>171</v>
      </c>
      <c r="B17" s="64" t="s">
        <v>172</v>
      </c>
      <c r="C17" s="77">
        <v>40552</v>
      </c>
      <c r="D17" s="77">
        <v>40558</v>
      </c>
      <c r="E17" s="98">
        <v>40565</v>
      </c>
      <c r="F17" s="71">
        <v>40600</v>
      </c>
      <c r="H17" s="76">
        <v>40601</v>
      </c>
    </row>
    <row r="18" spans="1:8" ht="15">
      <c r="A18" s="64" t="s">
        <v>173</v>
      </c>
      <c r="B18" s="64" t="s">
        <v>174</v>
      </c>
      <c r="C18" s="77">
        <v>40558</v>
      </c>
      <c r="D18" s="193">
        <v>40573</v>
      </c>
      <c r="E18" s="71">
        <v>40587</v>
      </c>
      <c r="F18" s="71">
        <v>40607</v>
      </c>
      <c r="H18" s="76">
        <v>40551</v>
      </c>
    </row>
    <row r="19" spans="1:8" ht="15">
      <c r="A19" s="62" t="s">
        <v>175</v>
      </c>
      <c r="B19" s="62" t="s">
        <v>176</v>
      </c>
      <c r="C19" s="77">
        <v>40552</v>
      </c>
      <c r="D19" s="193">
        <v>40572</v>
      </c>
      <c r="E19" s="71">
        <v>40587</v>
      </c>
      <c r="F19" s="71">
        <v>40600</v>
      </c>
      <c r="H19" s="76">
        <v>40593</v>
      </c>
    </row>
    <row r="20" spans="1:8" ht="15">
      <c r="A20" s="64" t="s">
        <v>177</v>
      </c>
      <c r="B20" s="64" t="s">
        <v>204</v>
      </c>
      <c r="C20" s="77">
        <v>40552</v>
      </c>
      <c r="D20" s="98">
        <v>40565</v>
      </c>
      <c r="E20" s="193">
        <v>40573</v>
      </c>
      <c r="F20" s="71">
        <v>40586</v>
      </c>
      <c r="H20" s="63" t="s">
        <v>203</v>
      </c>
    </row>
    <row r="21" spans="1:8" ht="15">
      <c r="A21" s="66" t="s">
        <v>178</v>
      </c>
      <c r="B21" s="66" t="s">
        <v>179</v>
      </c>
      <c r="C21" s="77">
        <v>40552</v>
      </c>
      <c r="D21" s="193">
        <v>40572</v>
      </c>
      <c r="E21" s="71">
        <v>40586</v>
      </c>
      <c r="F21" s="71">
        <v>40607</v>
      </c>
      <c r="H21" s="63" t="s">
        <v>203</v>
      </c>
    </row>
    <row r="22" spans="1:8" ht="16.5">
      <c r="A22" s="73" t="s">
        <v>144</v>
      </c>
      <c r="B22" s="74"/>
      <c r="C22" s="74"/>
      <c r="D22" s="74"/>
      <c r="E22" s="74"/>
      <c r="F22" s="74"/>
      <c r="H22" s="75"/>
    </row>
    <row r="23" spans="1:8" ht="15">
      <c r="A23" s="64" t="s">
        <v>180</v>
      </c>
      <c r="B23" s="64" t="s">
        <v>181</v>
      </c>
      <c r="C23" s="77">
        <v>40558</v>
      </c>
      <c r="D23" s="98">
        <v>40566</v>
      </c>
      <c r="E23" s="193">
        <v>40573</v>
      </c>
      <c r="F23" s="71">
        <v>40607</v>
      </c>
      <c r="H23" s="76">
        <v>40586</v>
      </c>
    </row>
    <row r="24" spans="1:8" ht="15">
      <c r="A24" s="64" t="s">
        <v>182</v>
      </c>
      <c r="B24" s="64">
        <v>281</v>
      </c>
      <c r="C24" s="77">
        <v>40558</v>
      </c>
      <c r="D24" s="98">
        <v>40566</v>
      </c>
      <c r="E24" s="193">
        <v>40573</v>
      </c>
      <c r="F24" s="71">
        <v>40600</v>
      </c>
      <c r="H24" s="76">
        <v>40552</v>
      </c>
    </row>
    <row r="25" spans="1:8" ht="15">
      <c r="A25" s="64" t="s">
        <v>183</v>
      </c>
      <c r="B25" s="64" t="s">
        <v>148</v>
      </c>
      <c r="C25" s="77">
        <v>40559</v>
      </c>
      <c r="D25" s="98">
        <v>40566</v>
      </c>
      <c r="E25" s="193">
        <v>40573</v>
      </c>
      <c r="F25" s="71">
        <v>40607</v>
      </c>
      <c r="H25" s="76">
        <v>40572</v>
      </c>
    </row>
    <row r="26" spans="1:8" ht="15">
      <c r="A26" s="64" t="s">
        <v>184</v>
      </c>
      <c r="B26" s="64" t="s">
        <v>185</v>
      </c>
      <c r="C26" s="77">
        <v>40559</v>
      </c>
      <c r="D26" s="193">
        <v>40573</v>
      </c>
      <c r="E26" s="71">
        <v>40587</v>
      </c>
      <c r="F26" s="71">
        <v>40607</v>
      </c>
      <c r="H26" s="63" t="s">
        <v>203</v>
      </c>
    </row>
    <row r="27" spans="1:8" ht="15">
      <c r="A27" s="64" t="s">
        <v>186</v>
      </c>
      <c r="B27" s="64" t="s">
        <v>187</v>
      </c>
      <c r="C27" s="98">
        <v>40566</v>
      </c>
      <c r="D27" s="71">
        <v>40587</v>
      </c>
      <c r="E27" s="71">
        <v>40600</v>
      </c>
      <c r="F27" s="71">
        <v>40607</v>
      </c>
      <c r="H27" s="63" t="s">
        <v>203</v>
      </c>
    </row>
    <row r="28" ht="15">
      <c r="B28" s="67"/>
    </row>
  </sheetData>
  <sheetProtection/>
  <mergeCells count="1">
    <mergeCell ref="G2:H2"/>
  </mergeCells>
  <printOptions/>
  <pageMargins left="0.75" right="0.75" top="1" bottom="1" header="0.5" footer="0.5"/>
  <pageSetup fitToHeight="1" fitToWidth="1"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45" customWidth="1"/>
    <col min="2" max="2" width="26.625" style="45" customWidth="1"/>
    <col min="3" max="3" width="32.625" style="45" customWidth="1"/>
    <col min="4" max="16384" width="9.00390625" style="45" customWidth="1"/>
  </cols>
  <sheetData>
    <row r="1" ht="23.25">
      <c r="A1" s="44" t="s">
        <v>87</v>
      </c>
    </row>
    <row r="2" spans="1:4" ht="23.25">
      <c r="A2" s="46" t="s">
        <v>80</v>
      </c>
      <c r="B2" s="47"/>
      <c r="C2" s="48"/>
      <c r="D2" s="48"/>
    </row>
    <row r="3" spans="1:4" ht="23.25">
      <c r="A3" s="47"/>
      <c r="B3" s="47"/>
      <c r="C3" s="48"/>
      <c r="D3" s="48"/>
    </row>
    <row r="4" spans="1:4" ht="23.25">
      <c r="A4" s="47"/>
      <c r="B4" s="47"/>
      <c r="C4" s="48"/>
      <c r="D4" s="48"/>
    </row>
    <row r="5" spans="2:4" ht="23.25">
      <c r="B5" s="49" t="s">
        <v>73</v>
      </c>
      <c r="C5" s="157"/>
      <c r="D5" s="157"/>
    </row>
    <row r="6" spans="2:4" ht="23.25">
      <c r="B6" s="49" t="s">
        <v>74</v>
      </c>
      <c r="C6" s="157"/>
      <c r="D6" s="157"/>
    </row>
    <row r="7" spans="2:4" ht="23.25">
      <c r="B7" s="49" t="s">
        <v>75</v>
      </c>
      <c r="C7" s="157"/>
      <c r="D7" s="157"/>
    </row>
    <row r="8" spans="2:4" ht="23.25">
      <c r="B8" s="49"/>
      <c r="C8" s="53"/>
      <c r="D8" s="53"/>
    </row>
    <row r="9" spans="2:4" ht="23.25">
      <c r="B9" s="49"/>
      <c r="C9" s="53"/>
      <c r="D9" s="53"/>
    </row>
    <row r="10" spans="1:4" ht="25.5">
      <c r="A10" s="50" t="s">
        <v>79</v>
      </c>
      <c r="B10" s="49" t="s">
        <v>76</v>
      </c>
      <c r="C10" s="157"/>
      <c r="D10" s="157"/>
    </row>
    <row r="11" spans="2:4" ht="23.25">
      <c r="B11" s="49" t="s">
        <v>77</v>
      </c>
      <c r="C11" s="157"/>
      <c r="D11" s="157"/>
    </row>
    <row r="12" spans="2:4" ht="23.25">
      <c r="B12" s="49"/>
      <c r="C12" s="53"/>
      <c r="D12" s="53"/>
    </row>
    <row r="13" spans="2:4" ht="23.25">
      <c r="B13" s="49"/>
      <c r="C13" s="53"/>
      <c r="D13" s="53"/>
    </row>
    <row r="14" spans="2:4" ht="50.25" customHeight="1">
      <c r="B14" s="49" t="s">
        <v>78</v>
      </c>
      <c r="C14" s="155"/>
      <c r="D14" s="156"/>
    </row>
    <row r="15" spans="2:4" ht="23.25">
      <c r="B15" s="51"/>
      <c r="C15" s="52"/>
      <c r="D15" s="52"/>
    </row>
  </sheetData>
  <sheetProtection/>
  <mergeCells count="6">
    <mergeCell ref="C14:D14"/>
    <mergeCell ref="C5:D5"/>
    <mergeCell ref="C6:D6"/>
    <mergeCell ref="C7:D7"/>
    <mergeCell ref="C10:D10"/>
    <mergeCell ref="C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Horwath Hong Kong CPA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GITD</dc:creator>
  <cp:keywords/>
  <dc:description/>
  <cp:lastModifiedBy>BDO Limited</cp:lastModifiedBy>
  <cp:lastPrinted>2010-03-31T15:54:45Z</cp:lastPrinted>
  <dcterms:created xsi:type="dcterms:W3CDTF">2007-10-19T10:50:12Z</dcterms:created>
  <dcterms:modified xsi:type="dcterms:W3CDTF">2011-02-10T14:31:46Z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